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30" windowWidth="28770" windowHeight="7275" activeTab="0"/>
  </bookViews>
  <sheets>
    <sheet name="История" sheetId="1" r:id="rId1"/>
  </sheets>
  <definedNames>
    <definedName name="userstat.php?s_1_uid_20" localSheetId="0">'История'!#REF!</definedName>
    <definedName name="userstat.php?s_2_uid_20" localSheetId="0">'История'!#REF!</definedName>
    <definedName name="userstat.php?s_2_uid_20_1" localSheetId="0">'История'!#REF!</definedName>
    <definedName name="userstat.php?s_2_uid_20_2" localSheetId="0">'История'!#REF!</definedName>
    <definedName name="userstat.php?s_2_uid_20_3" localSheetId="0">'История'!#REF!</definedName>
    <definedName name="Коды" localSheetId="0">'История'!#REF!</definedName>
    <definedName name="Коды">#REF!</definedName>
    <definedName name="Коды_ист">'История'!$AP$12</definedName>
    <definedName name="_xlnm.Print_Area" localSheetId="0">'История'!$B$1:$AT$63</definedName>
  </definedNames>
  <calcPr fullCalcOnLoad="1"/>
</workbook>
</file>

<file path=xl/sharedStrings.xml><?xml version="1.0" encoding="utf-8"?>
<sst xmlns="http://schemas.openxmlformats.org/spreadsheetml/2006/main" count="70" uniqueCount="66">
  <si>
    <t>TR/8413</t>
  </si>
  <si>
    <t>Кратные</t>
  </si>
  <si>
    <t>Диапазон</t>
  </si>
  <si>
    <t>Код тайника</t>
  </si>
  <si>
    <t>Тип тайника</t>
  </si>
  <si>
    <t>Ник в игре:</t>
  </si>
  <si>
    <t>Имя, фамилия:</t>
  </si>
  <si>
    <t>e-mail:</t>
  </si>
  <si>
    <t>Название тайника</t>
  </si>
  <si>
    <t>Код</t>
  </si>
  <si>
    <t>Дата составления заявки:</t>
  </si>
  <si>
    <t>Ссылка</t>
  </si>
  <si>
    <r>
      <t xml:space="preserve">Образец: </t>
    </r>
    <r>
      <rPr>
        <sz val="10"/>
        <rFont val="Verdana"/>
        <family val="2"/>
      </rPr>
      <t>26.11.1967</t>
    </r>
  </si>
  <si>
    <t>Пункт</t>
  </si>
  <si>
    <t>3 мая</t>
  </si>
  <si>
    <t>16 марта</t>
  </si>
  <si>
    <t>13 августа</t>
  </si>
  <si>
    <t>7 октября</t>
  </si>
  <si>
    <t>26 февраля</t>
  </si>
  <si>
    <t>Победитель</t>
  </si>
  <si>
    <t>Более 20 рекомен-даций</t>
  </si>
  <si>
    <t>Прототайник</t>
  </si>
  <si>
    <t>1-100</t>
  </si>
  <si>
    <t>101-500</t>
  </si>
  <si>
    <t>501-1000</t>
  </si>
  <si>
    <t>1001-2000</t>
  </si>
  <si>
    <t>2001-3000</t>
  </si>
  <si>
    <t>3001-4000</t>
  </si>
  <si>
    <t>4001-5000</t>
  </si>
  <si>
    <t>5001-6000</t>
  </si>
  <si>
    <t>6001-7000</t>
  </si>
  <si>
    <t>7001-8000</t>
  </si>
  <si>
    <t>8001-9000</t>
  </si>
  <si>
    <t>9001-10000</t>
  </si>
  <si>
    <t>10001-11000</t>
  </si>
  <si>
    <t>11001-12000</t>
  </si>
  <si>
    <t>12001-13000</t>
  </si>
  <si>
    <t>13001-14000</t>
  </si>
  <si>
    <t>14001-15000</t>
  </si>
  <si>
    <t>15001-16000</t>
  </si>
  <si>
    <t>16001-17000</t>
  </si>
  <si>
    <t>17001-18000</t>
  </si>
  <si>
    <t>18001-19000</t>
  </si>
  <si>
    <t>19001-20000</t>
  </si>
  <si>
    <t>20001-21000</t>
  </si>
  <si>
    <t>21001-22000</t>
  </si>
  <si>
    <t>22001-23000</t>
  </si>
  <si>
    <t>23001-24000</t>
  </si>
  <si>
    <t>24001-25000</t>
  </si>
  <si>
    <t>25001-26000</t>
  </si>
  <si>
    <t>26001-27000</t>
  </si>
  <si>
    <t>27001-28000</t>
  </si>
  <si>
    <t>День регистрации</t>
  </si>
  <si>
    <t>Город - призрак</t>
  </si>
  <si>
    <t>Образец заполнения</t>
  </si>
  <si>
    <r>
      <t xml:space="preserve">Образец: </t>
    </r>
    <r>
      <rPr>
        <sz val="10"/>
        <rFont val="Verdana"/>
        <family val="2"/>
      </rPr>
      <t>06.03.1992</t>
    </r>
  </si>
  <si>
    <t>Дата регистрации:</t>
  </si>
  <si>
    <t>Дата</t>
  </si>
  <si>
    <t>ЗАЯВКА НА ДИПЛОМ «История геокешинга»</t>
  </si>
  <si>
    <t>Создан</t>
  </si>
  <si>
    <t>Повтор</t>
  </si>
  <si>
    <t>28001-29000</t>
  </si>
  <si>
    <t>29001-30000</t>
  </si>
  <si>
    <t>Скрыть</t>
  </si>
  <si>
    <t>30001-31000</t>
  </si>
  <si>
    <t>31001-32000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</si>
</sst>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000000"/>
    <numFmt numFmtId="179" formatCode="mmm/yyyy"/>
  </numFmts>
  <fonts count="11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name val="Wingdings"/>
      <family val="0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3" xfId="15" applyBorder="1" applyAlignment="1">
      <alignment horizontal="center"/>
    </xf>
    <xf numFmtId="0" fontId="0" fillId="0" borderId="1" xfId="0" applyBorder="1" applyAlignment="1">
      <alignment/>
    </xf>
    <xf numFmtId="14" fontId="0" fillId="0" borderId="0" xfId="0" applyNumberFormat="1" applyAlignment="1">
      <alignment/>
    </xf>
    <xf numFmtId="0" fontId="9" fillId="0" borderId="4" xfId="0" applyFont="1" applyBorder="1" applyAlignment="1">
      <alignment horizontal="center"/>
    </xf>
    <xf numFmtId="49" fontId="2" fillId="2" borderId="5" xfId="0" applyNumberFormat="1" applyFont="1" applyFill="1" applyBorder="1" applyAlignment="1" applyProtection="1">
      <alignment/>
      <protection/>
    </xf>
    <xf numFmtId="49" fontId="2" fillId="2" borderId="6" xfId="0" applyNumberFormat="1" applyFont="1" applyFill="1" applyBorder="1" applyAlignment="1" applyProtection="1">
      <alignment/>
      <protection/>
    </xf>
    <xf numFmtId="0" fontId="0" fillId="0" borderId="0" xfId="0" applyAlignment="1">
      <alignment vertical="top" wrapText="1"/>
    </xf>
    <xf numFmtId="0" fontId="4" fillId="0" borderId="7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12" xfId="0" applyNumberFormat="1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3" borderId="26" xfId="0" applyFont="1" applyFill="1" applyBorder="1" applyAlignment="1" applyProtection="1">
      <alignment horizontal="center" vertical="center" wrapText="1"/>
      <protection/>
    </xf>
    <xf numFmtId="0" fontId="7" fillId="3" borderId="27" xfId="0" applyFont="1" applyFill="1" applyBorder="1" applyAlignment="1" applyProtection="1">
      <alignment horizontal="center" vertical="center" wrapText="1"/>
      <protection/>
    </xf>
    <xf numFmtId="0" fontId="7" fillId="3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32" xfId="0" applyNumberFormat="1" applyBorder="1" applyAlignment="1" applyProtection="1">
      <alignment horizontal="center"/>
      <protection locked="0"/>
    </xf>
    <xf numFmtId="1" fontId="0" fillId="0" borderId="33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3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/>
    </xf>
    <xf numFmtId="49" fontId="0" fillId="0" borderId="16" xfId="0" applyNumberFormat="1" applyBorder="1" applyAlignment="1" applyProtection="1">
      <alignment horizontal="center"/>
      <protection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15" xfId="0" applyNumberFormat="1" applyBorder="1" applyAlignment="1" applyProtection="1">
      <alignment horizontal="left"/>
      <protection locked="0"/>
    </xf>
    <xf numFmtId="49" fontId="0" fillId="0" borderId="23" xfId="0" applyNumberFormat="1" applyBorder="1" applyAlignment="1" applyProtection="1">
      <alignment horizontal="left"/>
      <protection locked="0"/>
    </xf>
    <xf numFmtId="49" fontId="0" fillId="0" borderId="41" xfId="0" applyNumberFormat="1" applyBorder="1" applyAlignment="1" applyProtection="1">
      <alignment horizontal="left"/>
      <protection locked="0"/>
    </xf>
    <xf numFmtId="49" fontId="0" fillId="0" borderId="42" xfId="0" applyNumberFormat="1" applyBorder="1" applyAlignment="1" applyProtection="1">
      <alignment horizontal="left"/>
      <protection locked="0"/>
    </xf>
    <xf numFmtId="49" fontId="0" fillId="0" borderId="43" xfId="0" applyNumberFormat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center"/>
      <protection/>
    </xf>
    <xf numFmtId="49" fontId="0" fillId="0" borderId="44" xfId="0" applyNumberFormat="1" applyBorder="1" applyAlignment="1" applyProtection="1">
      <alignment horizontal="center"/>
      <protection/>
    </xf>
    <xf numFmtId="14" fontId="0" fillId="0" borderId="41" xfId="0" applyNumberFormat="1" applyBorder="1" applyAlignment="1" applyProtection="1">
      <alignment horizontal="center"/>
      <protection/>
    </xf>
    <xf numFmtId="14" fontId="0" fillId="0" borderId="24" xfId="0" applyNumberFormat="1" applyBorder="1" applyAlignment="1" applyProtection="1">
      <alignment horizontal="center"/>
      <protection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45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46" xfId="0" applyNumberFormat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left"/>
    </xf>
    <xf numFmtId="0" fontId="2" fillId="2" borderId="47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2" fillId="2" borderId="48" xfId="0" applyFont="1" applyFill="1" applyBorder="1" applyAlignment="1" applyProtection="1">
      <alignment horizontal="center"/>
      <protection/>
    </xf>
    <xf numFmtId="0" fontId="4" fillId="0" borderId="45" xfId="0" applyFont="1" applyBorder="1" applyAlignment="1">
      <alignment horizontal="center"/>
    </xf>
    <xf numFmtId="49" fontId="0" fillId="0" borderId="21" xfId="0" applyNumberFormat="1" applyBorder="1" applyAlignment="1" applyProtection="1">
      <alignment horizontal="left"/>
      <protection locked="0"/>
    </xf>
    <xf numFmtId="49" fontId="0" fillId="0" borderId="49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176" fontId="8" fillId="2" borderId="4" xfId="0" applyNumberFormat="1" applyFont="1" applyFill="1" applyBorder="1" applyAlignment="1" applyProtection="1">
      <alignment horizontal="center"/>
      <protection/>
    </xf>
    <xf numFmtId="176" fontId="8" fillId="2" borderId="15" xfId="0" applyNumberFormat="1" applyFont="1" applyFill="1" applyBorder="1" applyAlignment="1" applyProtection="1">
      <alignment horizontal="center"/>
      <protection/>
    </xf>
    <xf numFmtId="176" fontId="8" fillId="2" borderId="16" xfId="0" applyNumberFormat="1" applyFont="1" applyFill="1" applyBorder="1" applyAlignment="1" applyProtection="1">
      <alignment horizontal="center"/>
      <protection/>
    </xf>
    <xf numFmtId="14" fontId="4" fillId="0" borderId="41" xfId="0" applyNumberFormat="1" applyFont="1" applyBorder="1" applyAlignment="1">
      <alignment horizontal="center"/>
    </xf>
    <xf numFmtId="14" fontId="4" fillId="0" borderId="24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0" fillId="0" borderId="50" xfId="0" applyNumberFormat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44" xfId="0" applyNumberFormat="1" applyBorder="1" applyAlignment="1" applyProtection="1">
      <alignment horizontal="left"/>
      <protection locked="0"/>
    </xf>
    <xf numFmtId="14" fontId="0" fillId="0" borderId="41" xfId="0" applyNumberFormat="1" applyBorder="1" applyAlignment="1" applyProtection="1">
      <alignment horizontal="center"/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47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14" fontId="0" fillId="0" borderId="28" xfId="0" applyNumberFormat="1" applyBorder="1" applyAlignment="1" applyProtection="1">
      <alignment horizontal="center"/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14" fontId="0" fillId="0" borderId="42" xfId="0" applyNumberFormat="1" applyBorder="1" applyAlignment="1" applyProtection="1">
      <alignment horizontal="center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4" fontId="0" fillId="0" borderId="51" xfId="0" applyNumberFormat="1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14" fontId="0" fillId="0" borderId="49" xfId="0" applyNumberFormat="1" applyBorder="1" applyAlignment="1" applyProtection="1">
      <alignment horizontal="center"/>
      <protection locked="0"/>
    </xf>
    <xf numFmtId="14" fontId="0" fillId="0" borderId="22" xfId="0" applyNumberFormat="1" applyBorder="1" applyAlignment="1" applyProtection="1">
      <alignment horizontal="center"/>
      <protection locked="0"/>
    </xf>
    <xf numFmtId="14" fontId="0" fillId="2" borderId="47" xfId="0" applyNumberFormat="1" applyFill="1" applyBorder="1" applyAlignment="1" applyProtection="1">
      <alignment horizontal="center"/>
      <protection/>
    </xf>
    <xf numFmtId="14" fontId="0" fillId="2" borderId="6" xfId="0" applyNumberFormat="1" applyFill="1" applyBorder="1" applyAlignment="1" applyProtection="1">
      <alignment horizontal="center"/>
      <protection/>
    </xf>
    <xf numFmtId="14" fontId="0" fillId="2" borderId="52" xfId="0" applyNumberFormat="1" applyFill="1" applyBorder="1" applyAlignment="1" applyProtection="1">
      <alignment horizontal="center"/>
      <protection/>
    </xf>
    <xf numFmtId="49" fontId="0" fillId="0" borderId="41" xfId="0" applyNumberFormat="1" applyBorder="1" applyAlignment="1" applyProtection="1">
      <alignment horizontal="center"/>
      <protection/>
    </xf>
    <xf numFmtId="49" fontId="0" fillId="0" borderId="24" xfId="0" applyNumberFormat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 vertical="center" wrapText="1"/>
    </xf>
    <xf numFmtId="14" fontId="0" fillId="0" borderId="50" xfId="0" applyNumberFormat="1" applyBorder="1" applyAlignment="1" applyProtection="1">
      <alignment horizontal="center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14" fontId="0" fillId="0" borderId="44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53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ill>
        <patternFill>
          <bgColor rgb="FFCCFFCC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185"/>
  <sheetViews>
    <sheetView showGridLines="0" tabSelected="1" zoomScale="90" zoomScaleNormal="90" workbookViewId="0" topLeftCell="A1">
      <pane ySplit="11" topLeftCell="BM12" activePane="bottomLeft" state="frozen"/>
      <selection pane="topLeft" activeCell="A1" sqref="A1"/>
      <selection pane="bottomLeft" activeCell="AX15" sqref="AX15"/>
    </sheetView>
  </sheetViews>
  <sheetFormatPr defaultColWidth="9.00390625" defaultRowHeight="12.75"/>
  <cols>
    <col min="1" max="1" width="3.375" style="0" customWidth="1"/>
    <col min="2" max="3" width="3.00390625" style="0" customWidth="1"/>
    <col min="4" max="4" width="9.625" style="0" customWidth="1"/>
    <col min="5" max="32" width="3.00390625" style="0" customWidth="1"/>
    <col min="33" max="33" width="10.375" style="1" hidden="1" customWidth="1"/>
    <col min="34" max="34" width="9.875" style="1" customWidth="1"/>
    <col min="35" max="35" width="9.75390625" style="1" customWidth="1"/>
    <col min="36" max="36" width="9.25390625" style="1" customWidth="1"/>
    <col min="37" max="37" width="14.00390625" style="1" hidden="1" customWidth="1"/>
    <col min="38" max="39" width="11.625" style="0" customWidth="1"/>
    <col min="40" max="40" width="10.625" style="0" hidden="1" customWidth="1"/>
    <col min="41" max="41" width="3.00390625" style="0" customWidth="1"/>
    <col min="42" max="42" width="53.25390625" style="0" hidden="1" customWidth="1"/>
    <col min="43" max="46" width="3.00390625" style="0" customWidth="1"/>
    <col min="47" max="48" width="10.25390625" style="0" customWidth="1"/>
    <col min="49" max="49" width="10.25390625" style="10" customWidth="1"/>
    <col min="50" max="50" width="27.125" style="0" customWidth="1"/>
    <col min="51" max="51" width="10.25390625" style="0" customWidth="1"/>
    <col min="52" max="52" width="7.00390625" style="0" customWidth="1"/>
    <col min="53" max="53" width="8.125" style="0" customWidth="1"/>
    <col min="54" max="54" width="4.00390625" style="0" customWidth="1"/>
    <col min="55" max="55" width="2.125" style="0" customWidth="1"/>
    <col min="56" max="56" width="8.125" style="0" customWidth="1"/>
  </cols>
  <sheetData>
    <row r="1" spans="2:32" ht="12.75">
      <c r="B1" s="62" t="s">
        <v>58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2:49" ht="12.75">
      <c r="B2" s="91" t="s">
        <v>10</v>
      </c>
      <c r="C2" s="91"/>
      <c r="D2" s="91"/>
      <c r="E2" s="91"/>
      <c r="F2" s="91"/>
      <c r="G2" s="91"/>
      <c r="H2" s="91"/>
      <c r="I2" s="91"/>
      <c r="J2" s="91"/>
      <c r="K2" s="91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99" t="s">
        <v>12</v>
      </c>
      <c r="Y2" s="100"/>
      <c r="Z2" s="100"/>
      <c r="AA2" s="100"/>
      <c r="AB2" s="100"/>
      <c r="AC2" s="100"/>
      <c r="AD2" s="100"/>
      <c r="AE2" s="101"/>
      <c r="AK2"/>
      <c r="AW2"/>
    </row>
    <row r="3" spans="2:49" ht="12.75">
      <c r="B3" s="91" t="s">
        <v>5</v>
      </c>
      <c r="C3" s="91"/>
      <c r="D3" s="91"/>
      <c r="E3" s="91"/>
      <c r="F3" s="91"/>
      <c r="G3" s="91"/>
      <c r="H3" s="91"/>
      <c r="I3" s="91"/>
      <c r="J3" s="91"/>
      <c r="K3" s="91"/>
      <c r="L3" s="38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40"/>
      <c r="AG3"/>
      <c r="AK3"/>
      <c r="AW3"/>
    </row>
    <row r="4" spans="2:49" ht="12.75" customHeight="1">
      <c r="B4" s="91" t="s">
        <v>6</v>
      </c>
      <c r="C4" s="91"/>
      <c r="D4" s="91"/>
      <c r="E4" s="91"/>
      <c r="F4" s="91"/>
      <c r="G4" s="91"/>
      <c r="H4" s="91"/>
      <c r="I4" s="91"/>
      <c r="J4" s="91"/>
      <c r="K4" s="91"/>
      <c r="L4" s="38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40"/>
      <c r="AK4" s="23"/>
      <c r="AL4" s="23"/>
      <c r="AM4" s="23"/>
      <c r="AN4" s="23"/>
      <c r="AO4" s="23"/>
      <c r="AP4" s="23"/>
      <c r="AQ4" s="23"/>
      <c r="AW4"/>
    </row>
    <row r="5" spans="2:49" ht="12.75">
      <c r="B5" s="91" t="s">
        <v>7</v>
      </c>
      <c r="C5" s="91"/>
      <c r="D5" s="91"/>
      <c r="E5" s="91"/>
      <c r="F5" s="91"/>
      <c r="G5" s="91"/>
      <c r="H5" s="91"/>
      <c r="I5" s="91"/>
      <c r="J5" s="91"/>
      <c r="K5" s="91"/>
      <c r="L5" s="38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40"/>
      <c r="AK5"/>
      <c r="AO5" s="23"/>
      <c r="AP5" s="23"/>
      <c r="AQ5" s="23"/>
      <c r="AR5" s="23"/>
      <c r="AS5" s="23"/>
      <c r="AT5" s="23"/>
      <c r="AU5" s="23"/>
      <c r="AV5" s="23"/>
      <c r="AW5" s="23"/>
    </row>
    <row r="6" spans="2:49" ht="12.75">
      <c r="B6" s="91" t="s">
        <v>56</v>
      </c>
      <c r="C6" s="91"/>
      <c r="D6" s="91"/>
      <c r="E6" s="91"/>
      <c r="F6" s="91"/>
      <c r="G6" s="91"/>
      <c r="H6" s="91"/>
      <c r="I6" s="91"/>
      <c r="J6" s="91"/>
      <c r="K6" s="91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99" t="s">
        <v>55</v>
      </c>
      <c r="Y6" s="100"/>
      <c r="Z6" s="100"/>
      <c r="AA6" s="100"/>
      <c r="AB6" s="100"/>
      <c r="AC6" s="100"/>
      <c r="AD6" s="100"/>
      <c r="AE6" s="101"/>
      <c r="AF6" s="7"/>
      <c r="AG6" s="6"/>
      <c r="AK6"/>
      <c r="AO6" s="23"/>
      <c r="AP6" s="23"/>
      <c r="AQ6" s="23"/>
      <c r="AR6" s="23"/>
      <c r="AS6" s="23"/>
      <c r="AT6" s="23"/>
      <c r="AU6" s="23"/>
      <c r="AV6" s="23"/>
      <c r="AW6" s="23"/>
    </row>
    <row r="7" spans="2:49" s="8" customFormat="1" ht="13.5" customHeight="1" thickBot="1">
      <c r="B7" s="9"/>
      <c r="D7" s="9"/>
      <c r="E7" s="9"/>
      <c r="F7" s="9"/>
      <c r="G7" s="9"/>
      <c r="H7" s="9"/>
      <c r="J7" s="9"/>
      <c r="K7" s="9"/>
      <c r="L7" s="9"/>
      <c r="M7" s="9"/>
      <c r="N7" s="9"/>
      <c r="T7" s="9"/>
      <c r="V7" s="9"/>
      <c r="W7" s="9"/>
      <c r="X7" s="9"/>
      <c r="Y7" s="9"/>
      <c r="Z7" s="9"/>
      <c r="AB7" s="9"/>
      <c r="AC7" s="9"/>
      <c r="AD7" s="9"/>
      <c r="AE7" s="9"/>
      <c r="AF7" s="9"/>
      <c r="AG7" s="9"/>
      <c r="AJ7" s="9"/>
      <c r="AK7" s="9"/>
      <c r="AL7" s="9"/>
      <c r="AM7" s="9"/>
      <c r="AN7" s="9"/>
      <c r="AO7" s="23"/>
      <c r="AP7" s="23"/>
      <c r="AQ7" s="23"/>
      <c r="AR7" s="23"/>
      <c r="AS7" s="23"/>
      <c r="AT7" s="23"/>
      <c r="AU7" s="23"/>
      <c r="AV7" s="23"/>
      <c r="AW7" s="23"/>
    </row>
    <row r="8" spans="2:49" s="8" customFormat="1" ht="13.5" customHeight="1">
      <c r="B8" s="58"/>
      <c r="C8" s="58"/>
      <c r="D8" s="58"/>
      <c r="E8" s="54" t="s">
        <v>54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6"/>
      <c r="V8" s="56"/>
      <c r="W8" s="56"/>
      <c r="X8" s="56"/>
      <c r="Y8" s="55"/>
      <c r="Z8" s="55"/>
      <c r="AA8" s="55"/>
      <c r="AB8" s="55"/>
      <c r="AC8" s="55"/>
      <c r="AD8" s="55"/>
      <c r="AE8" s="26"/>
      <c r="AG8" s="25" t="s">
        <v>63</v>
      </c>
      <c r="AH8" s="9"/>
      <c r="AI8" s="9"/>
      <c r="AJ8" s="11"/>
      <c r="AK8" s="25" t="s">
        <v>63</v>
      </c>
      <c r="AN8" s="25" t="s">
        <v>63</v>
      </c>
      <c r="AO8" s="23"/>
      <c r="AP8" s="25" t="s">
        <v>63</v>
      </c>
      <c r="AQ8" s="23"/>
      <c r="AR8" s="23"/>
      <c r="AS8" s="23"/>
      <c r="AT8" s="23"/>
      <c r="AU8" s="23"/>
      <c r="AV8" s="23"/>
      <c r="AW8" s="23"/>
    </row>
    <row r="9" spans="2:49" s="8" customFormat="1" ht="13.5" customHeight="1" thickBot="1">
      <c r="B9" s="12"/>
      <c r="C9" s="12"/>
      <c r="D9" s="12"/>
      <c r="E9" s="21" t="s">
        <v>53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127">
        <v>40366</v>
      </c>
      <c r="V9" s="128"/>
      <c r="W9" s="128"/>
      <c r="X9" s="129"/>
      <c r="Y9" s="92" t="s">
        <v>0</v>
      </c>
      <c r="Z9" s="93"/>
      <c r="AA9" s="93"/>
      <c r="AB9" s="93"/>
      <c r="AC9" s="93"/>
      <c r="AD9" s="93"/>
      <c r="AE9" s="94"/>
      <c r="AH9" s="11"/>
      <c r="AI9" s="11"/>
      <c r="AO9" s="23"/>
      <c r="AP9" s="23"/>
      <c r="AQ9" s="23"/>
      <c r="AR9" s="23"/>
      <c r="AS9" s="23"/>
      <c r="AT9" s="23"/>
      <c r="AU9" s="23"/>
      <c r="AV9" s="23"/>
      <c r="AW9" s="23"/>
    </row>
    <row r="10" spans="33:49" ht="13.5" customHeight="1" thickBot="1">
      <c r="AG10" s="132" t="s">
        <v>9</v>
      </c>
      <c r="AH10" s="139" t="s">
        <v>11</v>
      </c>
      <c r="AI10" s="140" t="s">
        <v>4</v>
      </c>
      <c r="AJ10" s="139" t="s">
        <v>1</v>
      </c>
      <c r="AL10" s="140" t="s">
        <v>57</v>
      </c>
      <c r="AM10" s="139" t="s">
        <v>60</v>
      </c>
      <c r="AO10" s="23"/>
      <c r="AP10" s="23"/>
      <c r="AQ10" s="23"/>
      <c r="AR10" s="23"/>
      <c r="AS10" s="23"/>
      <c r="AT10" s="23"/>
      <c r="AU10" s="23"/>
      <c r="AV10" s="23"/>
      <c r="AW10" s="23"/>
    </row>
    <row r="11" spans="2:49" ht="13.5" customHeight="1" thickBot="1">
      <c r="B11" s="27" t="s">
        <v>13</v>
      </c>
      <c r="C11" s="57"/>
      <c r="D11" s="57"/>
      <c r="E11" s="104" t="s">
        <v>8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6"/>
      <c r="U11" s="102" t="s">
        <v>59</v>
      </c>
      <c r="V11" s="102"/>
      <c r="W11" s="102"/>
      <c r="X11" s="103"/>
      <c r="Y11" s="57" t="s">
        <v>3</v>
      </c>
      <c r="Z11" s="57"/>
      <c r="AA11" s="57"/>
      <c r="AB11" s="57"/>
      <c r="AC11" s="57"/>
      <c r="AD11" s="57"/>
      <c r="AE11" s="95"/>
      <c r="AF11" s="5"/>
      <c r="AG11" s="132"/>
      <c r="AH11" s="139" t="s">
        <v>11</v>
      </c>
      <c r="AI11" s="141"/>
      <c r="AJ11" s="139"/>
      <c r="AL11" s="141"/>
      <c r="AM11" s="139"/>
      <c r="AW11"/>
    </row>
    <row r="12" spans="2:49" ht="13.5" customHeight="1" thickBot="1">
      <c r="B12" s="13">
        <v>1</v>
      </c>
      <c r="C12" s="49" t="s">
        <v>14</v>
      </c>
      <c r="D12" s="50"/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112"/>
      <c r="U12" s="110"/>
      <c r="V12" s="110"/>
      <c r="W12" s="110"/>
      <c r="X12" s="111"/>
      <c r="Y12" s="86"/>
      <c r="Z12" s="86"/>
      <c r="AA12" s="86"/>
      <c r="AB12" s="86"/>
      <c r="AC12" s="86"/>
      <c r="AD12" s="86"/>
      <c r="AE12" s="87"/>
      <c r="AG12" s="16">
        <f aca="true" t="shared" si="0" ref="AG12:AG63">IF(Y12="","",VALUE(MID(Y12,SEARCH("/",Y12)+1,10)))</f>
      </c>
      <c r="AH12" s="17" t="e">
        <f aca="true" t="shared" si="1" ref="AH12:AH63">HYPERLINK(CONCATENATE("http://www.geocaching.su/?pn=101&amp;cid=",MID(Y12,SEARCH("/",Y12)+1,10)),"Ссылка")</f>
        <v>#VALUE!</v>
      </c>
      <c r="AI12" s="18">
        <f aca="true" t="shared" si="2" ref="AI12:AI63">IF(Y12="","",IF(MID(Y12,FIND("/",Y12,1)-2,2)="EV","Недопустимый",IF(MID(Y12,FIND("/",Y12,1)-2,2)="CT","Недопустимый",IF(ISERR(FIND(MID(Y12,FIND("/",Y12,1)-2,2),"TRMSVIMVLTLV")),"Недопустимый",""))))</f>
      </c>
      <c r="AJ12" s="16" t="e">
        <f>SUM(AK28:AK57)</f>
        <v>#VALUE!</v>
      </c>
      <c r="AL12" s="20" t="str">
        <f>IF(CONCATENATE(DAY(U12),MONTH(U12))="35","ü","û")</f>
        <v>û</v>
      </c>
      <c r="AM12" s="18" t="str">
        <f aca="true" t="shared" si="3" ref="AM12:AM63">IF(ISERR(FIND(CONCATENATE(AN12,"/"),SUBSTITUTE(Коды_ист,CONCATENATE(AN12,"/"),"/",1))),"","Повтор")</f>
        <v>Повтор</v>
      </c>
      <c r="AN12" s="3" t="str">
        <f>CONCATENATE("/",AG12)</f>
        <v>/</v>
      </c>
      <c r="AP12" s="138" t="str">
        <f>CONCATENATE(CONCATENATE(AN12,AN13,AN14,AN15,AN16,AN17,AN18,AN19,AN20,AN21,AN22,AN23,AN24,AN25,AN26,AN27,AN28,AN29,AN30,AN31,AN32,AN33,AN34,AN35,AN36,AN37,AN38,AN39,AN40,AN41),CONCATENATE(AN42,AN43,AN44,AN45,AN46,AN47,AN48,AN49,AN50,AN51,AN52,AN53,AN54,AN55,AN56,AN57,AN58,AN59,AN60,AN61,AN62,AN63,"/"))</f>
        <v>/////////////////////////////////////////////////////</v>
      </c>
      <c r="AW12"/>
    </row>
    <row r="13" spans="2:49" ht="13.5" customHeight="1" thickBot="1">
      <c r="B13" s="13">
        <v>2</v>
      </c>
      <c r="C13" s="49" t="s">
        <v>15</v>
      </c>
      <c r="D13" s="50"/>
      <c r="E13" s="78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112"/>
      <c r="U13" s="110"/>
      <c r="V13" s="110"/>
      <c r="W13" s="110"/>
      <c r="X13" s="111"/>
      <c r="Y13" s="86"/>
      <c r="Z13" s="86"/>
      <c r="AA13" s="86"/>
      <c r="AB13" s="86"/>
      <c r="AC13" s="86"/>
      <c r="AD13" s="86"/>
      <c r="AE13" s="87"/>
      <c r="AG13" s="16">
        <f t="shared" si="0"/>
      </c>
      <c r="AH13" s="17" t="e">
        <f t="shared" si="1"/>
        <v>#VALUE!</v>
      </c>
      <c r="AI13" s="18">
        <f t="shared" si="2"/>
      </c>
      <c r="AJ13" s="4"/>
      <c r="AK13" s="4"/>
      <c r="AL13" s="20" t="str">
        <f>IF(CONCATENATE(DAY(U13),MONTH(U13))="163","ü","û")</f>
        <v>û</v>
      </c>
      <c r="AM13" s="18" t="str">
        <f t="shared" si="3"/>
        <v>Повтор</v>
      </c>
      <c r="AN13" s="3" t="str">
        <f aca="true" t="shared" si="4" ref="AN13:AN63">CONCATENATE("/",AG13)</f>
        <v>/</v>
      </c>
      <c r="AP13" s="138"/>
      <c r="AW13"/>
    </row>
    <row r="14" spans="2:49" ht="13.5" thickBot="1">
      <c r="B14" s="13">
        <v>3</v>
      </c>
      <c r="C14" s="49" t="s">
        <v>16</v>
      </c>
      <c r="D14" s="50"/>
      <c r="E14" s="78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112"/>
      <c r="U14" s="110"/>
      <c r="V14" s="110"/>
      <c r="W14" s="110"/>
      <c r="X14" s="111"/>
      <c r="Y14" s="86"/>
      <c r="Z14" s="86"/>
      <c r="AA14" s="86"/>
      <c r="AB14" s="86"/>
      <c r="AC14" s="86"/>
      <c r="AD14" s="86"/>
      <c r="AE14" s="87"/>
      <c r="AG14" s="16">
        <f t="shared" si="0"/>
      </c>
      <c r="AH14" s="17" t="e">
        <f t="shared" si="1"/>
        <v>#VALUE!</v>
      </c>
      <c r="AI14" s="18">
        <f t="shared" si="2"/>
      </c>
      <c r="AJ14" s="4"/>
      <c r="AK14" s="4"/>
      <c r="AL14" s="20" t="str">
        <f>IF(CONCATENATE(DAY(U14),MONTH(U14))="138","ü","û")</f>
        <v>û</v>
      </c>
      <c r="AM14" s="18" t="str">
        <f t="shared" si="3"/>
        <v>Повтор</v>
      </c>
      <c r="AN14" s="3" t="str">
        <f t="shared" si="4"/>
        <v>/</v>
      </c>
      <c r="AP14" s="138"/>
      <c r="AW14"/>
    </row>
    <row r="15" spans="2:49" ht="13.5" customHeight="1" thickBot="1">
      <c r="B15" s="13">
        <v>4</v>
      </c>
      <c r="C15" s="49" t="s">
        <v>17</v>
      </c>
      <c r="D15" s="50"/>
      <c r="E15" s="78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112"/>
      <c r="U15" s="110"/>
      <c r="V15" s="110"/>
      <c r="W15" s="110"/>
      <c r="X15" s="111"/>
      <c r="Y15" s="86"/>
      <c r="Z15" s="86"/>
      <c r="AA15" s="86"/>
      <c r="AB15" s="86"/>
      <c r="AC15" s="86"/>
      <c r="AD15" s="86"/>
      <c r="AE15" s="87"/>
      <c r="AG15" s="16">
        <f t="shared" si="0"/>
      </c>
      <c r="AH15" s="17" t="e">
        <f t="shared" si="1"/>
        <v>#VALUE!</v>
      </c>
      <c r="AI15" s="18">
        <f t="shared" si="2"/>
      </c>
      <c r="AJ15" s="4"/>
      <c r="AK15" s="4"/>
      <c r="AL15" s="20" t="str">
        <f>IF(CONCATENATE(DAY(U15),MONTH(U15))="710","ü","û")</f>
        <v>û</v>
      </c>
      <c r="AM15" s="18" t="str">
        <f t="shared" si="3"/>
        <v>Повтор</v>
      </c>
      <c r="AN15" s="3" t="str">
        <f t="shared" si="4"/>
        <v>/</v>
      </c>
      <c r="AP15" s="138"/>
      <c r="AW15"/>
    </row>
    <row r="16" spans="2:49" ht="12.75">
      <c r="B16" s="53">
        <v>5</v>
      </c>
      <c r="C16" s="35" t="s">
        <v>18</v>
      </c>
      <c r="D16" s="36"/>
      <c r="E16" s="107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  <c r="U16" s="133"/>
      <c r="V16" s="134"/>
      <c r="W16" s="134"/>
      <c r="X16" s="135"/>
      <c r="Y16" s="65"/>
      <c r="Z16" s="65"/>
      <c r="AA16" s="65"/>
      <c r="AB16" s="65"/>
      <c r="AC16" s="65"/>
      <c r="AD16" s="65"/>
      <c r="AE16" s="66"/>
      <c r="AG16" s="16">
        <f t="shared" si="0"/>
      </c>
      <c r="AH16" s="17" t="e">
        <f t="shared" si="1"/>
        <v>#VALUE!</v>
      </c>
      <c r="AI16" s="18">
        <f t="shared" si="2"/>
      </c>
      <c r="AJ16" s="4"/>
      <c r="AK16" s="4"/>
      <c r="AL16" s="20" t="str">
        <f>IF(CONCATENATE(DAY(U16),MONTH(U16))="262","ü","û")</f>
        <v>û</v>
      </c>
      <c r="AM16" s="18" t="str">
        <f t="shared" si="3"/>
        <v>Повтор</v>
      </c>
      <c r="AN16" s="3" t="str">
        <f t="shared" si="4"/>
        <v>/</v>
      </c>
      <c r="AP16" s="138"/>
      <c r="AW16"/>
    </row>
    <row r="17" spans="2:49" ht="13.5" thickBot="1">
      <c r="B17" s="34"/>
      <c r="C17" s="51"/>
      <c r="D17" s="52"/>
      <c r="E17" s="96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8"/>
      <c r="U17" s="125"/>
      <c r="V17" s="125"/>
      <c r="W17" s="125"/>
      <c r="X17" s="126"/>
      <c r="Y17" s="32"/>
      <c r="Z17" s="32"/>
      <c r="AA17" s="32"/>
      <c r="AB17" s="32"/>
      <c r="AC17" s="32"/>
      <c r="AD17" s="32"/>
      <c r="AE17" s="33"/>
      <c r="AG17" s="16">
        <f t="shared" si="0"/>
      </c>
      <c r="AH17" s="17" t="e">
        <f t="shared" si="1"/>
        <v>#VALUE!</v>
      </c>
      <c r="AI17" s="18">
        <f t="shared" si="2"/>
      </c>
      <c r="AJ17" s="4"/>
      <c r="AK17" s="4"/>
      <c r="AL17" s="20" t="str">
        <f>IF(CONCATENATE(DAY(U17),MONTH(U17))="262","ü","û")</f>
        <v>û</v>
      </c>
      <c r="AM17" s="18" t="str">
        <f t="shared" si="3"/>
        <v>Повтор</v>
      </c>
      <c r="AN17" s="3" t="str">
        <f t="shared" si="4"/>
        <v>/</v>
      </c>
      <c r="AW17"/>
    </row>
    <row r="18" spans="2:49" ht="13.5" thickBot="1">
      <c r="B18" s="13">
        <v>6</v>
      </c>
      <c r="C18" s="49" t="s">
        <v>19</v>
      </c>
      <c r="D18" s="50"/>
      <c r="E18" s="78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130"/>
      <c r="V18" s="130"/>
      <c r="W18" s="130"/>
      <c r="X18" s="131"/>
      <c r="Y18" s="86"/>
      <c r="Z18" s="86"/>
      <c r="AA18" s="86"/>
      <c r="AB18" s="86"/>
      <c r="AC18" s="86"/>
      <c r="AD18" s="86"/>
      <c r="AE18" s="87"/>
      <c r="AG18" s="16">
        <f t="shared" si="0"/>
      </c>
      <c r="AH18" s="17" t="e">
        <f t="shared" si="1"/>
        <v>#VALUE!</v>
      </c>
      <c r="AI18" s="18">
        <f t="shared" si="2"/>
      </c>
      <c r="AJ18" s="4"/>
      <c r="AK18" s="4"/>
      <c r="AL18" s="19"/>
      <c r="AM18" s="18" t="str">
        <f t="shared" si="3"/>
        <v>Повтор</v>
      </c>
      <c r="AN18" s="3" t="str">
        <f t="shared" si="4"/>
        <v>/</v>
      </c>
      <c r="AW18"/>
    </row>
    <row r="19" spans="2:49" ht="12.75">
      <c r="B19" s="69">
        <v>7</v>
      </c>
      <c r="C19" s="41" t="s">
        <v>20</v>
      </c>
      <c r="D19" s="42"/>
      <c r="E19" s="107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82"/>
      <c r="V19" s="82"/>
      <c r="W19" s="82"/>
      <c r="X19" s="83"/>
      <c r="Y19" s="63"/>
      <c r="Z19" s="63"/>
      <c r="AA19" s="63"/>
      <c r="AB19" s="63"/>
      <c r="AC19" s="63"/>
      <c r="AD19" s="63"/>
      <c r="AE19" s="64"/>
      <c r="AG19" s="16">
        <f t="shared" si="0"/>
      </c>
      <c r="AH19" s="17" t="e">
        <f t="shared" si="1"/>
        <v>#VALUE!</v>
      </c>
      <c r="AI19" s="18">
        <f t="shared" si="2"/>
      </c>
      <c r="AJ19" s="4"/>
      <c r="AK19" s="4"/>
      <c r="AL19" s="19"/>
      <c r="AM19" s="18" t="str">
        <f t="shared" si="3"/>
        <v>Повтор</v>
      </c>
      <c r="AN19" s="3" t="str">
        <f t="shared" si="4"/>
        <v>/</v>
      </c>
      <c r="AW19"/>
    </row>
    <row r="20" spans="2:49" ht="13.5" customHeight="1">
      <c r="B20" s="70"/>
      <c r="C20" s="43"/>
      <c r="D20" s="44"/>
      <c r="E20" s="7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67"/>
      <c r="V20" s="67"/>
      <c r="W20" s="67"/>
      <c r="X20" s="68"/>
      <c r="Y20" s="88"/>
      <c r="Z20" s="89"/>
      <c r="AA20" s="89"/>
      <c r="AB20" s="89"/>
      <c r="AC20" s="89"/>
      <c r="AD20" s="89"/>
      <c r="AE20" s="90"/>
      <c r="AG20" s="16">
        <f t="shared" si="0"/>
      </c>
      <c r="AH20" s="17" t="e">
        <f t="shared" si="1"/>
        <v>#VALUE!</v>
      </c>
      <c r="AI20" s="18">
        <f t="shared" si="2"/>
      </c>
      <c r="AJ20" s="4"/>
      <c r="AK20" s="4"/>
      <c r="AL20" s="19"/>
      <c r="AM20" s="18" t="str">
        <f t="shared" si="3"/>
        <v>Повтор</v>
      </c>
      <c r="AN20" s="3" t="str">
        <f t="shared" si="4"/>
        <v>/</v>
      </c>
      <c r="AW20"/>
    </row>
    <row r="21" spans="2:49" ht="12.75">
      <c r="B21" s="70"/>
      <c r="C21" s="43"/>
      <c r="D21" s="44"/>
      <c r="E21" s="76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67"/>
      <c r="V21" s="67"/>
      <c r="W21" s="67"/>
      <c r="X21" s="68"/>
      <c r="Y21" s="65"/>
      <c r="Z21" s="65"/>
      <c r="AA21" s="65"/>
      <c r="AB21" s="65"/>
      <c r="AC21" s="65"/>
      <c r="AD21" s="65"/>
      <c r="AE21" s="66"/>
      <c r="AG21" s="16">
        <f t="shared" si="0"/>
      </c>
      <c r="AH21" s="17" t="e">
        <f t="shared" si="1"/>
        <v>#VALUE!</v>
      </c>
      <c r="AI21" s="18">
        <f t="shared" si="2"/>
      </c>
      <c r="AK21" s="4"/>
      <c r="AL21" s="19"/>
      <c r="AM21" s="18" t="str">
        <f t="shared" si="3"/>
        <v>Повтор</v>
      </c>
      <c r="AN21" s="3" t="str">
        <f t="shared" si="4"/>
        <v>/</v>
      </c>
      <c r="AW21"/>
    </row>
    <row r="22" spans="2:49" ht="12.75">
      <c r="B22" s="70"/>
      <c r="C22" s="43"/>
      <c r="D22" s="44"/>
      <c r="E22" s="76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67"/>
      <c r="V22" s="67"/>
      <c r="W22" s="67"/>
      <c r="X22" s="68"/>
      <c r="Y22" s="65"/>
      <c r="Z22" s="65"/>
      <c r="AA22" s="65"/>
      <c r="AB22" s="65"/>
      <c r="AC22" s="65"/>
      <c r="AD22" s="65"/>
      <c r="AE22" s="66"/>
      <c r="AG22" s="16">
        <f t="shared" si="0"/>
      </c>
      <c r="AH22" s="17" t="e">
        <f t="shared" si="1"/>
        <v>#VALUE!</v>
      </c>
      <c r="AI22" s="18">
        <f t="shared" si="2"/>
      </c>
      <c r="AK22" s="4"/>
      <c r="AL22" s="19"/>
      <c r="AM22" s="18" t="str">
        <f t="shared" si="3"/>
        <v>Повтор</v>
      </c>
      <c r="AN22" s="3" t="str">
        <f t="shared" si="4"/>
        <v>/</v>
      </c>
      <c r="AW22"/>
    </row>
    <row r="23" spans="2:49" ht="13.5" thickBot="1">
      <c r="B23" s="71"/>
      <c r="C23" s="45"/>
      <c r="D23" s="46"/>
      <c r="E23" s="113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67"/>
      <c r="V23" s="67"/>
      <c r="W23" s="67"/>
      <c r="X23" s="68"/>
      <c r="Y23" s="59"/>
      <c r="Z23" s="59"/>
      <c r="AA23" s="59"/>
      <c r="AB23" s="59"/>
      <c r="AC23" s="59"/>
      <c r="AD23" s="59"/>
      <c r="AE23" s="60"/>
      <c r="AG23" s="16">
        <f t="shared" si="0"/>
      </c>
      <c r="AH23" s="17" t="e">
        <f t="shared" si="1"/>
        <v>#VALUE!</v>
      </c>
      <c r="AI23" s="18">
        <f t="shared" si="2"/>
      </c>
      <c r="AJ23" s="2" t="s">
        <v>2</v>
      </c>
      <c r="AK23" s="4"/>
      <c r="AL23" s="19"/>
      <c r="AM23" s="18" t="str">
        <f t="shared" si="3"/>
        <v>Повтор</v>
      </c>
      <c r="AN23" s="3" t="str">
        <f t="shared" si="4"/>
        <v>/</v>
      </c>
      <c r="AW23"/>
    </row>
    <row r="24" spans="2:49" ht="13.5" thickBot="1">
      <c r="B24" s="13">
        <v>8</v>
      </c>
      <c r="C24" s="49" t="s">
        <v>21</v>
      </c>
      <c r="D24" s="50"/>
      <c r="E24" s="78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84"/>
      <c r="V24" s="84"/>
      <c r="W24" s="84"/>
      <c r="X24" s="85"/>
      <c r="Y24" s="86"/>
      <c r="Z24" s="86"/>
      <c r="AA24" s="86"/>
      <c r="AB24" s="86"/>
      <c r="AC24" s="86"/>
      <c r="AD24" s="86"/>
      <c r="AE24" s="87"/>
      <c r="AG24" s="16">
        <f t="shared" si="0"/>
      </c>
      <c r="AH24" s="17" t="e">
        <f t="shared" si="1"/>
        <v>#VALUE!</v>
      </c>
      <c r="AI24" s="18">
        <f t="shared" si="2"/>
      </c>
      <c r="AJ24" s="14" t="str">
        <f>IF(OR(AG24=2,AG24=3,AG24=7,AG24=9,AG24=13,AG24=14,AG24=15,AG24=16,AG24=17,AG24=18),"ü","û")</f>
        <v>û</v>
      </c>
      <c r="AK24" s="4"/>
      <c r="AL24" s="19"/>
      <c r="AM24" s="18" t="str">
        <f t="shared" si="3"/>
        <v>Повтор</v>
      </c>
      <c r="AN24" s="3" t="str">
        <f t="shared" si="4"/>
        <v>/</v>
      </c>
      <c r="AW24"/>
    </row>
    <row r="25" spans="2:49" ht="13.5" customHeight="1" thickBot="1">
      <c r="B25" s="13">
        <v>9</v>
      </c>
      <c r="C25" s="49" t="s">
        <v>22</v>
      </c>
      <c r="D25" s="50"/>
      <c r="E25" s="78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84"/>
      <c r="V25" s="84"/>
      <c r="W25" s="84"/>
      <c r="X25" s="85"/>
      <c r="Y25" s="86"/>
      <c r="Z25" s="86"/>
      <c r="AA25" s="86"/>
      <c r="AB25" s="86"/>
      <c r="AC25" s="86"/>
      <c r="AD25" s="86"/>
      <c r="AE25" s="87"/>
      <c r="AG25" s="16">
        <f t="shared" si="0"/>
      </c>
      <c r="AH25" s="17" t="e">
        <f t="shared" si="1"/>
        <v>#VALUE!</v>
      </c>
      <c r="AI25" s="18">
        <f t="shared" si="2"/>
      </c>
      <c r="AJ25" s="14" t="str">
        <f>IF(AND(AG25&gt;1,AG25&lt;100),"ü","û")</f>
        <v>û</v>
      </c>
      <c r="AK25" s="4"/>
      <c r="AL25" s="19"/>
      <c r="AM25" s="18" t="str">
        <f t="shared" si="3"/>
        <v>Повтор</v>
      </c>
      <c r="AN25" s="3" t="str">
        <f t="shared" si="4"/>
        <v>/</v>
      </c>
      <c r="AW25"/>
    </row>
    <row r="26" spans="2:49" ht="12.75" customHeight="1" thickBot="1">
      <c r="B26" s="13">
        <v>10</v>
      </c>
      <c r="C26" s="49" t="s">
        <v>23</v>
      </c>
      <c r="D26" s="50"/>
      <c r="E26" s="78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84"/>
      <c r="V26" s="84"/>
      <c r="W26" s="84"/>
      <c r="X26" s="85"/>
      <c r="Y26" s="86"/>
      <c r="Z26" s="86"/>
      <c r="AA26" s="86"/>
      <c r="AB26" s="86"/>
      <c r="AC26" s="86"/>
      <c r="AD26" s="86"/>
      <c r="AE26" s="87"/>
      <c r="AG26" s="16">
        <f t="shared" si="0"/>
      </c>
      <c r="AH26" s="17" t="e">
        <f t="shared" si="1"/>
        <v>#VALUE!</v>
      </c>
      <c r="AI26" s="18">
        <f t="shared" si="2"/>
      </c>
      <c r="AJ26" s="14" t="str">
        <f>IF(AND(AG26&gt;100,AG26&lt;501),"ü","û")</f>
        <v>û</v>
      </c>
      <c r="AK26" s="4"/>
      <c r="AL26" s="19"/>
      <c r="AM26" s="18" t="str">
        <f t="shared" si="3"/>
        <v>Повтор</v>
      </c>
      <c r="AN26" s="3" t="str">
        <f t="shared" si="4"/>
        <v>/</v>
      </c>
      <c r="AW26"/>
    </row>
    <row r="27" spans="2:49" ht="13.5" thickBot="1">
      <c r="B27" s="13">
        <v>11</v>
      </c>
      <c r="C27" s="49" t="s">
        <v>24</v>
      </c>
      <c r="D27" s="50"/>
      <c r="E27" s="78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84"/>
      <c r="V27" s="84"/>
      <c r="W27" s="84"/>
      <c r="X27" s="85"/>
      <c r="Y27" s="86"/>
      <c r="Z27" s="86"/>
      <c r="AA27" s="86"/>
      <c r="AB27" s="86"/>
      <c r="AC27" s="86"/>
      <c r="AD27" s="86"/>
      <c r="AE27" s="87"/>
      <c r="AG27" s="16">
        <f t="shared" si="0"/>
      </c>
      <c r="AH27" s="17" t="e">
        <f t="shared" si="1"/>
        <v>#VALUE!</v>
      </c>
      <c r="AI27" s="18">
        <f t="shared" si="2"/>
      </c>
      <c r="AJ27" s="14" t="str">
        <f>IF(AND(AG27&gt;500,AG27&lt;1001),"ü","û")</f>
        <v>û</v>
      </c>
      <c r="AK27" s="4"/>
      <c r="AL27" s="19"/>
      <c r="AM27" s="18" t="str">
        <f t="shared" si="3"/>
        <v>Повтор</v>
      </c>
      <c r="AN27" s="3" t="str">
        <f t="shared" si="4"/>
        <v>/</v>
      </c>
      <c r="AW27"/>
    </row>
    <row r="28" spans="2:49" ht="12.75">
      <c r="B28" s="34">
        <v>12</v>
      </c>
      <c r="C28" s="51" t="s">
        <v>25</v>
      </c>
      <c r="D28" s="52"/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2"/>
      <c r="V28" s="82"/>
      <c r="W28" s="82"/>
      <c r="X28" s="83"/>
      <c r="Y28" s="136"/>
      <c r="Z28" s="136"/>
      <c r="AA28" s="136"/>
      <c r="AB28" s="136"/>
      <c r="AC28" s="136"/>
      <c r="AD28" s="136"/>
      <c r="AE28" s="137"/>
      <c r="AG28" s="16">
        <f t="shared" si="0"/>
      </c>
      <c r="AH28" s="17" t="e">
        <f t="shared" si="1"/>
        <v>#VALUE!</v>
      </c>
      <c r="AI28" s="18">
        <f t="shared" si="2"/>
      </c>
      <c r="AJ28" s="14" t="str">
        <f>IF(AND(AG28&gt;1000,AG28&lt;2001),"ü","û")</f>
        <v>û</v>
      </c>
      <c r="AK28" s="16" t="e">
        <f aca="true" t="shared" si="5" ref="AK28:AK58">IF(MOD(AG28,1000)=0,1,0)</f>
        <v>#VALUE!</v>
      </c>
      <c r="AL28" s="19"/>
      <c r="AM28" s="18" t="str">
        <f t="shared" si="3"/>
        <v>Повтор</v>
      </c>
      <c r="AN28" s="3" t="str">
        <f t="shared" si="4"/>
        <v>/</v>
      </c>
      <c r="AW28"/>
    </row>
    <row r="29" spans="2:49" ht="12.75">
      <c r="B29" s="34"/>
      <c r="C29" s="35" t="s">
        <v>26</v>
      </c>
      <c r="D29" s="36"/>
      <c r="E29" s="76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67"/>
      <c r="V29" s="67"/>
      <c r="W29" s="67"/>
      <c r="X29" s="68"/>
      <c r="Y29" s="65"/>
      <c r="Z29" s="65"/>
      <c r="AA29" s="65"/>
      <c r="AB29" s="65"/>
      <c r="AC29" s="65"/>
      <c r="AD29" s="65"/>
      <c r="AE29" s="66"/>
      <c r="AG29" s="16">
        <f t="shared" si="0"/>
      </c>
      <c r="AH29" s="17" t="e">
        <f t="shared" si="1"/>
        <v>#VALUE!</v>
      </c>
      <c r="AI29" s="18">
        <f t="shared" si="2"/>
      </c>
      <c r="AJ29" s="14" t="str">
        <f>IF(AND(AG29&gt;2000,AG29&lt;3001),"ü","û")</f>
        <v>û</v>
      </c>
      <c r="AK29" s="16" t="e">
        <f t="shared" si="5"/>
        <v>#VALUE!</v>
      </c>
      <c r="AL29" s="19"/>
      <c r="AM29" s="18" t="str">
        <f t="shared" si="3"/>
        <v>Повтор</v>
      </c>
      <c r="AN29" s="3" t="str">
        <f t="shared" si="4"/>
        <v>/</v>
      </c>
      <c r="AW29"/>
    </row>
    <row r="30" spans="2:49" ht="13.5" customHeight="1">
      <c r="B30" s="34"/>
      <c r="C30" s="47" t="s">
        <v>27</v>
      </c>
      <c r="D30" s="48"/>
      <c r="E30" s="76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67"/>
      <c r="V30" s="67"/>
      <c r="W30" s="67"/>
      <c r="X30" s="68"/>
      <c r="Y30" s="65"/>
      <c r="Z30" s="65"/>
      <c r="AA30" s="65"/>
      <c r="AB30" s="65"/>
      <c r="AC30" s="65"/>
      <c r="AD30" s="65"/>
      <c r="AE30" s="66"/>
      <c r="AG30" s="16">
        <f t="shared" si="0"/>
      </c>
      <c r="AH30" s="17" t="e">
        <f t="shared" si="1"/>
        <v>#VALUE!</v>
      </c>
      <c r="AI30" s="18">
        <f t="shared" si="2"/>
      </c>
      <c r="AJ30" s="14" t="str">
        <f>IF(AND(AG30&gt;3000,AG30&lt;4001),"ü","û")</f>
        <v>û</v>
      </c>
      <c r="AK30" s="16" t="e">
        <f t="shared" si="5"/>
        <v>#VALUE!</v>
      </c>
      <c r="AL30" s="19"/>
      <c r="AM30" s="18" t="str">
        <f t="shared" si="3"/>
        <v>Повтор</v>
      </c>
      <c r="AN30" s="3" t="str">
        <f t="shared" si="4"/>
        <v>/</v>
      </c>
      <c r="AW30"/>
    </row>
    <row r="31" spans="2:49" ht="12.75">
      <c r="B31" s="34"/>
      <c r="C31" s="35" t="s">
        <v>28</v>
      </c>
      <c r="D31" s="36"/>
      <c r="E31" s="76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67"/>
      <c r="V31" s="67"/>
      <c r="W31" s="67"/>
      <c r="X31" s="68"/>
      <c r="Y31" s="65"/>
      <c r="Z31" s="65"/>
      <c r="AA31" s="65"/>
      <c r="AB31" s="65"/>
      <c r="AC31" s="65"/>
      <c r="AD31" s="65"/>
      <c r="AE31" s="66"/>
      <c r="AG31" s="16">
        <f t="shared" si="0"/>
      </c>
      <c r="AH31" s="17" t="e">
        <f t="shared" si="1"/>
        <v>#VALUE!</v>
      </c>
      <c r="AI31" s="18">
        <f t="shared" si="2"/>
      </c>
      <c r="AJ31" s="14" t="str">
        <f>IF(AND(AG31&gt;4000,AG31&lt;5001),"ü","û")</f>
        <v>û</v>
      </c>
      <c r="AK31" s="16" t="e">
        <f t="shared" si="5"/>
        <v>#VALUE!</v>
      </c>
      <c r="AL31" s="19"/>
      <c r="AM31" s="18" t="str">
        <f t="shared" si="3"/>
        <v>Повтор</v>
      </c>
      <c r="AN31" s="3" t="str">
        <f t="shared" si="4"/>
        <v>/</v>
      </c>
      <c r="AW31"/>
    </row>
    <row r="32" spans="2:49" ht="12.75">
      <c r="B32" s="34"/>
      <c r="C32" s="35" t="s">
        <v>29</v>
      </c>
      <c r="D32" s="36"/>
      <c r="E32" s="76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67"/>
      <c r="V32" s="67"/>
      <c r="W32" s="67"/>
      <c r="X32" s="68"/>
      <c r="Y32" s="65"/>
      <c r="Z32" s="65"/>
      <c r="AA32" s="65"/>
      <c r="AB32" s="65"/>
      <c r="AC32" s="65"/>
      <c r="AD32" s="65"/>
      <c r="AE32" s="66"/>
      <c r="AG32" s="16">
        <f t="shared" si="0"/>
      </c>
      <c r="AH32" s="17" t="e">
        <f t="shared" si="1"/>
        <v>#VALUE!</v>
      </c>
      <c r="AI32" s="18">
        <f t="shared" si="2"/>
      </c>
      <c r="AJ32" s="14" t="str">
        <f>IF(AND(AG32&gt;5000,AG32&lt;6001),"ü","û")</f>
        <v>û</v>
      </c>
      <c r="AK32" s="16" t="e">
        <f t="shared" si="5"/>
        <v>#VALUE!</v>
      </c>
      <c r="AL32" s="19"/>
      <c r="AM32" s="18" t="str">
        <f t="shared" si="3"/>
        <v>Повтор</v>
      </c>
      <c r="AN32" s="3" t="str">
        <f t="shared" si="4"/>
        <v>/</v>
      </c>
      <c r="AW32"/>
    </row>
    <row r="33" spans="2:49" ht="12.75">
      <c r="B33" s="34"/>
      <c r="C33" s="35" t="s">
        <v>30</v>
      </c>
      <c r="D33" s="36"/>
      <c r="E33" s="76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67"/>
      <c r="V33" s="67"/>
      <c r="W33" s="67"/>
      <c r="X33" s="68"/>
      <c r="Y33" s="65"/>
      <c r="Z33" s="65"/>
      <c r="AA33" s="65"/>
      <c r="AB33" s="65"/>
      <c r="AC33" s="65"/>
      <c r="AD33" s="65"/>
      <c r="AE33" s="66"/>
      <c r="AG33" s="16">
        <f t="shared" si="0"/>
      </c>
      <c r="AH33" s="17" t="e">
        <f t="shared" si="1"/>
        <v>#VALUE!</v>
      </c>
      <c r="AI33" s="18">
        <f t="shared" si="2"/>
      </c>
      <c r="AJ33" s="14" t="str">
        <f>IF(AND(AG33&gt;6000,AG33&lt;7001),"ü","û")</f>
        <v>û</v>
      </c>
      <c r="AK33" s="16" t="e">
        <f t="shared" si="5"/>
        <v>#VALUE!</v>
      </c>
      <c r="AL33" s="19"/>
      <c r="AM33" s="18" t="str">
        <f t="shared" si="3"/>
        <v>Повтор</v>
      </c>
      <c r="AN33" s="3" t="str">
        <f t="shared" si="4"/>
        <v>/</v>
      </c>
      <c r="AW33"/>
    </row>
    <row r="34" spans="2:49" ht="12.75">
      <c r="B34" s="34"/>
      <c r="C34" s="35" t="s">
        <v>31</v>
      </c>
      <c r="D34" s="36"/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67"/>
      <c r="V34" s="67"/>
      <c r="W34" s="67"/>
      <c r="X34" s="68"/>
      <c r="Y34" s="65"/>
      <c r="Z34" s="65"/>
      <c r="AA34" s="65"/>
      <c r="AB34" s="65"/>
      <c r="AC34" s="65"/>
      <c r="AD34" s="65"/>
      <c r="AE34" s="66"/>
      <c r="AG34" s="16">
        <f t="shared" si="0"/>
      </c>
      <c r="AH34" s="17" t="e">
        <f t="shared" si="1"/>
        <v>#VALUE!</v>
      </c>
      <c r="AI34" s="18">
        <f t="shared" si="2"/>
      </c>
      <c r="AJ34" s="14" t="str">
        <f>IF(AND(AG34&gt;7000,AG34&lt;8001),"ü","û")</f>
        <v>û</v>
      </c>
      <c r="AK34" s="16" t="e">
        <f t="shared" si="5"/>
        <v>#VALUE!</v>
      </c>
      <c r="AL34" s="19"/>
      <c r="AM34" s="18" t="str">
        <f t="shared" si="3"/>
        <v>Повтор</v>
      </c>
      <c r="AN34" s="3" t="str">
        <f t="shared" si="4"/>
        <v>/</v>
      </c>
      <c r="AW34"/>
    </row>
    <row r="35" spans="2:49" ht="12.75">
      <c r="B35" s="34"/>
      <c r="C35" s="35" t="s">
        <v>32</v>
      </c>
      <c r="D35" s="36"/>
      <c r="E35" s="76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67"/>
      <c r="V35" s="67"/>
      <c r="W35" s="67"/>
      <c r="X35" s="68"/>
      <c r="Y35" s="65"/>
      <c r="Z35" s="65"/>
      <c r="AA35" s="65"/>
      <c r="AB35" s="65"/>
      <c r="AC35" s="65"/>
      <c r="AD35" s="65"/>
      <c r="AE35" s="66"/>
      <c r="AG35" s="16">
        <f t="shared" si="0"/>
      </c>
      <c r="AH35" s="17" t="e">
        <f t="shared" si="1"/>
        <v>#VALUE!</v>
      </c>
      <c r="AI35" s="18">
        <f t="shared" si="2"/>
      </c>
      <c r="AJ35" s="14" t="str">
        <f>IF(AND(AG35&gt;8000,AG35&lt;9001),"ü","û")</f>
        <v>û</v>
      </c>
      <c r="AK35" s="16" t="e">
        <f t="shared" si="5"/>
        <v>#VALUE!</v>
      </c>
      <c r="AL35" s="19"/>
      <c r="AM35" s="18" t="str">
        <f t="shared" si="3"/>
        <v>Повтор</v>
      </c>
      <c r="AN35" s="3" t="str">
        <f t="shared" si="4"/>
        <v>/</v>
      </c>
      <c r="AW35"/>
    </row>
    <row r="36" spans="2:49" ht="12.75">
      <c r="B36" s="34"/>
      <c r="C36" s="35" t="s">
        <v>33</v>
      </c>
      <c r="D36" s="36"/>
      <c r="E36" s="76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67"/>
      <c r="V36" s="67"/>
      <c r="W36" s="67"/>
      <c r="X36" s="68"/>
      <c r="Y36" s="65"/>
      <c r="Z36" s="65"/>
      <c r="AA36" s="65"/>
      <c r="AB36" s="65"/>
      <c r="AC36" s="65"/>
      <c r="AD36" s="65"/>
      <c r="AE36" s="66"/>
      <c r="AG36" s="16">
        <f t="shared" si="0"/>
      </c>
      <c r="AH36" s="17" t="e">
        <f t="shared" si="1"/>
        <v>#VALUE!</v>
      </c>
      <c r="AI36" s="18">
        <f t="shared" si="2"/>
      </c>
      <c r="AJ36" s="14" t="str">
        <f>IF(AND(AG36&gt;9000,AG36&lt;10001),"ü","û")</f>
        <v>û</v>
      </c>
      <c r="AK36" s="16" t="e">
        <f t="shared" si="5"/>
        <v>#VALUE!</v>
      </c>
      <c r="AL36" s="19"/>
      <c r="AM36" s="18" t="str">
        <f t="shared" si="3"/>
        <v>Повтор</v>
      </c>
      <c r="AN36" s="3" t="str">
        <f t="shared" si="4"/>
        <v>/</v>
      </c>
      <c r="AW36"/>
    </row>
    <row r="37" spans="2:49" ht="12.75">
      <c r="B37" s="34"/>
      <c r="C37" s="35" t="s">
        <v>34</v>
      </c>
      <c r="D37" s="36"/>
      <c r="E37" s="76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67"/>
      <c r="V37" s="67"/>
      <c r="W37" s="67"/>
      <c r="X37" s="68"/>
      <c r="Y37" s="65"/>
      <c r="Z37" s="65"/>
      <c r="AA37" s="65"/>
      <c r="AB37" s="65"/>
      <c r="AC37" s="65"/>
      <c r="AD37" s="65"/>
      <c r="AE37" s="66"/>
      <c r="AG37" s="16">
        <f t="shared" si="0"/>
      </c>
      <c r="AH37" s="17" t="e">
        <f t="shared" si="1"/>
        <v>#VALUE!</v>
      </c>
      <c r="AI37" s="18">
        <f t="shared" si="2"/>
      </c>
      <c r="AJ37" s="14" t="str">
        <f>IF(AND(AG37&gt;10000,AG37&lt;11001),"ü","û")</f>
        <v>û</v>
      </c>
      <c r="AK37" s="16" t="e">
        <f t="shared" si="5"/>
        <v>#VALUE!</v>
      </c>
      <c r="AL37" s="19"/>
      <c r="AM37" s="18" t="str">
        <f t="shared" si="3"/>
        <v>Повтор</v>
      </c>
      <c r="AN37" s="3" t="str">
        <f t="shared" si="4"/>
        <v>/</v>
      </c>
      <c r="AW37"/>
    </row>
    <row r="38" spans="2:49" ht="12.75">
      <c r="B38" s="34"/>
      <c r="C38" s="35" t="s">
        <v>35</v>
      </c>
      <c r="D38" s="36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67"/>
      <c r="V38" s="67"/>
      <c r="W38" s="67"/>
      <c r="X38" s="68"/>
      <c r="Y38" s="65"/>
      <c r="Z38" s="65"/>
      <c r="AA38" s="65"/>
      <c r="AB38" s="65"/>
      <c r="AC38" s="65"/>
      <c r="AD38" s="65"/>
      <c r="AE38" s="66"/>
      <c r="AG38" s="16">
        <f t="shared" si="0"/>
      </c>
      <c r="AH38" s="17" t="e">
        <f t="shared" si="1"/>
        <v>#VALUE!</v>
      </c>
      <c r="AI38" s="18">
        <f t="shared" si="2"/>
      </c>
      <c r="AJ38" s="14" t="str">
        <f>IF(AND(AG38&gt;11000,AG38&lt;12001),"ü","û")</f>
        <v>û</v>
      </c>
      <c r="AK38" s="16" t="e">
        <f t="shared" si="5"/>
        <v>#VALUE!</v>
      </c>
      <c r="AL38" s="19"/>
      <c r="AM38" s="18" t="str">
        <f t="shared" si="3"/>
        <v>Повтор</v>
      </c>
      <c r="AN38" s="3" t="str">
        <f t="shared" si="4"/>
        <v>/</v>
      </c>
      <c r="AW38"/>
    </row>
    <row r="39" spans="2:49" ht="12.75">
      <c r="B39" s="34"/>
      <c r="C39" s="35" t="s">
        <v>36</v>
      </c>
      <c r="D39" s="36"/>
      <c r="E39" s="76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67"/>
      <c r="V39" s="67"/>
      <c r="W39" s="67"/>
      <c r="X39" s="68"/>
      <c r="Y39" s="65"/>
      <c r="Z39" s="65"/>
      <c r="AA39" s="65"/>
      <c r="AB39" s="65"/>
      <c r="AC39" s="65"/>
      <c r="AD39" s="65"/>
      <c r="AE39" s="66"/>
      <c r="AG39" s="16">
        <f t="shared" si="0"/>
      </c>
      <c r="AH39" s="17" t="e">
        <f t="shared" si="1"/>
        <v>#VALUE!</v>
      </c>
      <c r="AI39" s="18">
        <f t="shared" si="2"/>
      </c>
      <c r="AJ39" s="14" t="str">
        <f>IF(AND(AG39&gt;12000,AG39&lt;13001),"ü","û")</f>
        <v>û</v>
      </c>
      <c r="AK39" s="16" t="e">
        <f t="shared" si="5"/>
        <v>#VALUE!</v>
      </c>
      <c r="AL39" s="19"/>
      <c r="AM39" s="18" t="str">
        <f t="shared" si="3"/>
        <v>Повтор</v>
      </c>
      <c r="AN39" s="3" t="str">
        <f t="shared" si="4"/>
        <v>/</v>
      </c>
      <c r="AW39"/>
    </row>
    <row r="40" spans="2:49" ht="13.5" customHeight="1">
      <c r="B40" s="34"/>
      <c r="C40" s="35" t="s">
        <v>37</v>
      </c>
      <c r="D40" s="36"/>
      <c r="E40" s="76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67"/>
      <c r="V40" s="67"/>
      <c r="W40" s="67"/>
      <c r="X40" s="68"/>
      <c r="Y40" s="65"/>
      <c r="Z40" s="65"/>
      <c r="AA40" s="65"/>
      <c r="AB40" s="65"/>
      <c r="AC40" s="65"/>
      <c r="AD40" s="65"/>
      <c r="AE40" s="66"/>
      <c r="AG40" s="16">
        <f t="shared" si="0"/>
      </c>
      <c r="AH40" s="17" t="e">
        <f t="shared" si="1"/>
        <v>#VALUE!</v>
      </c>
      <c r="AI40" s="18">
        <f t="shared" si="2"/>
      </c>
      <c r="AJ40" s="14" t="str">
        <f>IF(AND(AG40&gt;13000,AG40&lt;14001),"ü","û")</f>
        <v>û</v>
      </c>
      <c r="AK40" s="16" t="e">
        <f t="shared" si="5"/>
        <v>#VALUE!</v>
      </c>
      <c r="AL40" s="19"/>
      <c r="AM40" s="18" t="str">
        <f t="shared" si="3"/>
        <v>Повтор</v>
      </c>
      <c r="AN40" s="3" t="str">
        <f t="shared" si="4"/>
        <v>/</v>
      </c>
      <c r="AW40"/>
    </row>
    <row r="41" spans="2:49" ht="12.75">
      <c r="B41" s="34"/>
      <c r="C41" s="35" t="s">
        <v>38</v>
      </c>
      <c r="D41" s="36"/>
      <c r="E41" s="76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67"/>
      <c r="V41" s="67"/>
      <c r="W41" s="67"/>
      <c r="X41" s="68"/>
      <c r="Y41" s="65"/>
      <c r="Z41" s="65"/>
      <c r="AA41" s="65"/>
      <c r="AB41" s="65"/>
      <c r="AC41" s="65"/>
      <c r="AD41" s="65"/>
      <c r="AE41" s="66"/>
      <c r="AG41" s="16">
        <f t="shared" si="0"/>
      </c>
      <c r="AH41" s="17" t="e">
        <f t="shared" si="1"/>
        <v>#VALUE!</v>
      </c>
      <c r="AI41" s="18">
        <f t="shared" si="2"/>
      </c>
      <c r="AJ41" s="14" t="str">
        <f>IF(AND(AG41&gt;14000,AG41&lt;15001),"ü","û")</f>
        <v>û</v>
      </c>
      <c r="AK41" s="16" t="e">
        <f t="shared" si="5"/>
        <v>#VALUE!</v>
      </c>
      <c r="AL41" s="19"/>
      <c r="AM41" s="18" t="str">
        <f t="shared" si="3"/>
        <v>Повтор</v>
      </c>
      <c r="AN41" s="3" t="str">
        <f t="shared" si="4"/>
        <v>/</v>
      </c>
      <c r="AW41"/>
    </row>
    <row r="42" spans="2:49" ht="12.75">
      <c r="B42" s="34"/>
      <c r="C42" s="35" t="s">
        <v>39</v>
      </c>
      <c r="D42" s="36"/>
      <c r="E42" s="76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67"/>
      <c r="V42" s="67"/>
      <c r="W42" s="67"/>
      <c r="X42" s="68"/>
      <c r="Y42" s="65"/>
      <c r="Z42" s="65"/>
      <c r="AA42" s="65"/>
      <c r="AB42" s="65"/>
      <c r="AC42" s="65"/>
      <c r="AD42" s="65"/>
      <c r="AE42" s="66"/>
      <c r="AG42" s="16">
        <f t="shared" si="0"/>
      </c>
      <c r="AH42" s="17" t="e">
        <f t="shared" si="1"/>
        <v>#VALUE!</v>
      </c>
      <c r="AI42" s="18">
        <f t="shared" si="2"/>
      </c>
      <c r="AJ42" s="14" t="str">
        <f>IF(AND(AG42&gt;15000,AG42&lt;116001),"ü","û")</f>
        <v>û</v>
      </c>
      <c r="AK42" s="16" t="e">
        <f t="shared" si="5"/>
        <v>#VALUE!</v>
      </c>
      <c r="AL42" s="19"/>
      <c r="AM42" s="18" t="str">
        <f t="shared" si="3"/>
        <v>Повтор</v>
      </c>
      <c r="AN42" s="3" t="str">
        <f t="shared" si="4"/>
        <v>/</v>
      </c>
      <c r="AW42"/>
    </row>
    <row r="43" spans="2:49" ht="12.75">
      <c r="B43" s="34"/>
      <c r="C43" s="35" t="s">
        <v>40</v>
      </c>
      <c r="D43" s="36"/>
      <c r="E43" s="76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67"/>
      <c r="V43" s="67"/>
      <c r="W43" s="67"/>
      <c r="X43" s="68"/>
      <c r="Y43" s="65"/>
      <c r="Z43" s="65"/>
      <c r="AA43" s="65"/>
      <c r="AB43" s="65"/>
      <c r="AC43" s="65"/>
      <c r="AD43" s="65"/>
      <c r="AE43" s="66"/>
      <c r="AG43" s="16">
        <f t="shared" si="0"/>
      </c>
      <c r="AH43" s="17" t="e">
        <f t="shared" si="1"/>
        <v>#VALUE!</v>
      </c>
      <c r="AI43" s="18">
        <f t="shared" si="2"/>
      </c>
      <c r="AJ43" s="14" t="str">
        <f>IF(AND(AG43&gt;16000,AG43&lt;17001),"ü","û")</f>
        <v>û</v>
      </c>
      <c r="AK43" s="16" t="e">
        <f t="shared" si="5"/>
        <v>#VALUE!</v>
      </c>
      <c r="AL43" s="19"/>
      <c r="AM43" s="18" t="str">
        <f t="shared" si="3"/>
        <v>Повтор</v>
      </c>
      <c r="AN43" s="3" t="str">
        <f t="shared" si="4"/>
        <v>/</v>
      </c>
      <c r="AW43"/>
    </row>
    <row r="44" spans="2:49" ht="12.75">
      <c r="B44" s="34"/>
      <c r="C44" s="35" t="s">
        <v>41</v>
      </c>
      <c r="D44" s="36"/>
      <c r="E44" s="76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67"/>
      <c r="V44" s="67"/>
      <c r="W44" s="67"/>
      <c r="X44" s="68"/>
      <c r="Y44" s="65"/>
      <c r="Z44" s="65"/>
      <c r="AA44" s="65"/>
      <c r="AB44" s="65"/>
      <c r="AC44" s="65"/>
      <c r="AD44" s="65"/>
      <c r="AE44" s="66"/>
      <c r="AG44" s="16">
        <f t="shared" si="0"/>
      </c>
      <c r="AH44" s="17" t="e">
        <f t="shared" si="1"/>
        <v>#VALUE!</v>
      </c>
      <c r="AI44" s="18">
        <f t="shared" si="2"/>
      </c>
      <c r="AJ44" s="14" t="str">
        <f>IF(AND(AG44&gt;17000,AG44&lt;18001),"ü","û")</f>
        <v>û</v>
      </c>
      <c r="AK44" s="16" t="e">
        <f t="shared" si="5"/>
        <v>#VALUE!</v>
      </c>
      <c r="AL44" s="19"/>
      <c r="AM44" s="18" t="str">
        <f t="shared" si="3"/>
        <v>Повтор</v>
      </c>
      <c r="AN44" s="3" t="str">
        <f t="shared" si="4"/>
        <v>/</v>
      </c>
      <c r="AW44"/>
    </row>
    <row r="45" spans="2:49" ht="13.5" customHeight="1">
      <c r="B45" s="34"/>
      <c r="C45" s="35" t="s">
        <v>42</v>
      </c>
      <c r="D45" s="36"/>
      <c r="E45" s="76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67"/>
      <c r="V45" s="67"/>
      <c r="W45" s="67"/>
      <c r="X45" s="68"/>
      <c r="Y45" s="65"/>
      <c r="Z45" s="65"/>
      <c r="AA45" s="65"/>
      <c r="AB45" s="65"/>
      <c r="AC45" s="65"/>
      <c r="AD45" s="65"/>
      <c r="AE45" s="66"/>
      <c r="AG45" s="16">
        <f t="shared" si="0"/>
      </c>
      <c r="AH45" s="17" t="e">
        <f t="shared" si="1"/>
        <v>#VALUE!</v>
      </c>
      <c r="AI45" s="18">
        <f t="shared" si="2"/>
      </c>
      <c r="AJ45" s="14" t="str">
        <f>IF(AND(AG45&gt;18000,AG45&lt;19001),"ü","û")</f>
        <v>û</v>
      </c>
      <c r="AK45" s="16" t="e">
        <f t="shared" si="5"/>
        <v>#VALUE!</v>
      </c>
      <c r="AL45" s="19"/>
      <c r="AM45" s="18" t="str">
        <f t="shared" si="3"/>
        <v>Повтор</v>
      </c>
      <c r="AN45" s="3" t="str">
        <f t="shared" si="4"/>
        <v>/</v>
      </c>
      <c r="AW45"/>
    </row>
    <row r="46" spans="2:49" ht="12.75">
      <c r="B46" s="34"/>
      <c r="C46" s="35" t="s">
        <v>43</v>
      </c>
      <c r="D46" s="36"/>
      <c r="E46" s="76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67"/>
      <c r="V46" s="67"/>
      <c r="W46" s="67"/>
      <c r="X46" s="68"/>
      <c r="Y46" s="65"/>
      <c r="Z46" s="65"/>
      <c r="AA46" s="65"/>
      <c r="AB46" s="65"/>
      <c r="AC46" s="65"/>
      <c r="AD46" s="65"/>
      <c r="AE46" s="66"/>
      <c r="AG46" s="16">
        <f t="shared" si="0"/>
      </c>
      <c r="AH46" s="17" t="e">
        <f t="shared" si="1"/>
        <v>#VALUE!</v>
      </c>
      <c r="AI46" s="18">
        <f t="shared" si="2"/>
      </c>
      <c r="AJ46" s="14" t="str">
        <f>IF(AND(AG46&gt;19000,AG46&lt;20001),"ü","û")</f>
        <v>û</v>
      </c>
      <c r="AK46" s="16" t="e">
        <f t="shared" si="5"/>
        <v>#VALUE!</v>
      </c>
      <c r="AL46" s="19"/>
      <c r="AM46" s="18" t="str">
        <f t="shared" si="3"/>
        <v>Повтор</v>
      </c>
      <c r="AN46" s="3" t="str">
        <f t="shared" si="4"/>
        <v>/</v>
      </c>
      <c r="AW46"/>
    </row>
    <row r="47" spans="2:49" ht="12.75">
      <c r="B47" s="34"/>
      <c r="C47" s="35" t="s">
        <v>44</v>
      </c>
      <c r="D47" s="36"/>
      <c r="E47" s="76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67"/>
      <c r="V47" s="67"/>
      <c r="W47" s="67"/>
      <c r="X47" s="68"/>
      <c r="Y47" s="65"/>
      <c r="Z47" s="65"/>
      <c r="AA47" s="65"/>
      <c r="AB47" s="65"/>
      <c r="AC47" s="65"/>
      <c r="AD47" s="65"/>
      <c r="AE47" s="66"/>
      <c r="AG47" s="16">
        <f t="shared" si="0"/>
      </c>
      <c r="AH47" s="17" t="e">
        <f t="shared" si="1"/>
        <v>#VALUE!</v>
      </c>
      <c r="AI47" s="18">
        <f t="shared" si="2"/>
      </c>
      <c r="AJ47" s="14" t="str">
        <f>IF(AND(AG47&gt;20000,AG47&lt;21001),"ü","û")</f>
        <v>û</v>
      </c>
      <c r="AK47" s="16" t="e">
        <f t="shared" si="5"/>
        <v>#VALUE!</v>
      </c>
      <c r="AL47" s="19"/>
      <c r="AM47" s="18" t="str">
        <f t="shared" si="3"/>
        <v>Повтор</v>
      </c>
      <c r="AN47" s="3" t="str">
        <f t="shared" si="4"/>
        <v>/</v>
      </c>
      <c r="AW47"/>
    </row>
    <row r="48" spans="2:49" ht="12.75">
      <c r="B48" s="34"/>
      <c r="C48" s="35" t="s">
        <v>45</v>
      </c>
      <c r="D48" s="36"/>
      <c r="E48" s="76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67"/>
      <c r="V48" s="67"/>
      <c r="W48" s="67"/>
      <c r="X48" s="68"/>
      <c r="Y48" s="65"/>
      <c r="Z48" s="65"/>
      <c r="AA48" s="65"/>
      <c r="AB48" s="65"/>
      <c r="AC48" s="65"/>
      <c r="AD48" s="65"/>
      <c r="AE48" s="66"/>
      <c r="AG48" s="16">
        <f t="shared" si="0"/>
      </c>
      <c r="AH48" s="17" t="e">
        <f t="shared" si="1"/>
        <v>#VALUE!</v>
      </c>
      <c r="AI48" s="18">
        <f t="shared" si="2"/>
      </c>
      <c r="AJ48" s="14" t="str">
        <f>IF(AND(AG48&gt;21000,AG48&lt;22001),"ü","û")</f>
        <v>û</v>
      </c>
      <c r="AK48" s="16" t="e">
        <f t="shared" si="5"/>
        <v>#VALUE!</v>
      </c>
      <c r="AL48" s="19"/>
      <c r="AM48" s="18" t="str">
        <f t="shared" si="3"/>
        <v>Повтор</v>
      </c>
      <c r="AN48" s="3" t="str">
        <f t="shared" si="4"/>
        <v>/</v>
      </c>
      <c r="AW48"/>
    </row>
    <row r="49" spans="2:49" ht="12.75">
      <c r="B49" s="34"/>
      <c r="C49" s="35" t="s">
        <v>46</v>
      </c>
      <c r="D49" s="36"/>
      <c r="E49" s="76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67"/>
      <c r="V49" s="67"/>
      <c r="W49" s="67"/>
      <c r="X49" s="68"/>
      <c r="Y49" s="65"/>
      <c r="Z49" s="65"/>
      <c r="AA49" s="65"/>
      <c r="AB49" s="65"/>
      <c r="AC49" s="65"/>
      <c r="AD49" s="65"/>
      <c r="AE49" s="66"/>
      <c r="AG49" s="16">
        <f t="shared" si="0"/>
      </c>
      <c r="AH49" s="17" t="e">
        <f t="shared" si="1"/>
        <v>#VALUE!</v>
      </c>
      <c r="AI49" s="18">
        <f t="shared" si="2"/>
      </c>
      <c r="AJ49" s="14" t="str">
        <f>IF(AND(AG49&gt;22000,AG49&lt;23001),"ü","û")</f>
        <v>û</v>
      </c>
      <c r="AK49" s="16" t="e">
        <f t="shared" si="5"/>
        <v>#VALUE!</v>
      </c>
      <c r="AL49" s="19"/>
      <c r="AM49" s="18" t="str">
        <f t="shared" si="3"/>
        <v>Повтор</v>
      </c>
      <c r="AN49" s="3" t="str">
        <f t="shared" si="4"/>
        <v>/</v>
      </c>
      <c r="AW49"/>
    </row>
    <row r="50" spans="2:49" ht="13.5" customHeight="1">
      <c r="B50" s="34"/>
      <c r="C50" s="35" t="s">
        <v>47</v>
      </c>
      <c r="D50" s="36"/>
      <c r="E50" s="76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67"/>
      <c r="V50" s="67"/>
      <c r="W50" s="67"/>
      <c r="X50" s="68"/>
      <c r="Y50" s="65"/>
      <c r="Z50" s="65"/>
      <c r="AA50" s="65"/>
      <c r="AB50" s="65"/>
      <c r="AC50" s="65"/>
      <c r="AD50" s="65"/>
      <c r="AE50" s="66"/>
      <c r="AG50" s="16">
        <f t="shared" si="0"/>
      </c>
      <c r="AH50" s="17" t="e">
        <f t="shared" si="1"/>
        <v>#VALUE!</v>
      </c>
      <c r="AI50" s="18">
        <f t="shared" si="2"/>
      </c>
      <c r="AJ50" s="14" t="str">
        <f>IF(AND(AG50&gt;23000,AG50&lt;24001),"ü","û")</f>
        <v>û</v>
      </c>
      <c r="AK50" s="16" t="e">
        <f t="shared" si="5"/>
        <v>#VALUE!</v>
      </c>
      <c r="AL50" s="19"/>
      <c r="AM50" s="18" t="str">
        <f t="shared" si="3"/>
        <v>Повтор</v>
      </c>
      <c r="AN50" s="3" t="str">
        <f t="shared" si="4"/>
        <v>/</v>
      </c>
      <c r="AW50"/>
    </row>
    <row r="51" spans="2:49" ht="12.75">
      <c r="B51" s="34"/>
      <c r="C51" s="35" t="s">
        <v>48</v>
      </c>
      <c r="D51" s="36"/>
      <c r="E51" s="76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67"/>
      <c r="V51" s="67"/>
      <c r="W51" s="67"/>
      <c r="X51" s="68"/>
      <c r="Y51" s="65"/>
      <c r="Z51" s="65"/>
      <c r="AA51" s="65"/>
      <c r="AB51" s="65"/>
      <c r="AC51" s="65"/>
      <c r="AD51" s="65"/>
      <c r="AE51" s="66"/>
      <c r="AG51" s="16">
        <f t="shared" si="0"/>
      </c>
      <c r="AH51" s="17" t="e">
        <f t="shared" si="1"/>
        <v>#VALUE!</v>
      </c>
      <c r="AI51" s="18">
        <f t="shared" si="2"/>
      </c>
      <c r="AJ51" s="14" t="str">
        <f>IF(AND(AG51&gt;24000,AG51&lt;25001),"ü","û")</f>
        <v>û</v>
      </c>
      <c r="AK51" s="16" t="e">
        <f t="shared" si="5"/>
        <v>#VALUE!</v>
      </c>
      <c r="AL51" s="19"/>
      <c r="AM51" s="18" t="str">
        <f t="shared" si="3"/>
        <v>Повтор</v>
      </c>
      <c r="AN51" s="3" t="str">
        <f t="shared" si="4"/>
        <v>/</v>
      </c>
      <c r="AW51"/>
    </row>
    <row r="52" spans="2:49" ht="12.75">
      <c r="B52" s="34"/>
      <c r="C52" s="35" t="s">
        <v>49</v>
      </c>
      <c r="D52" s="36"/>
      <c r="E52" s="76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67"/>
      <c r="V52" s="67"/>
      <c r="W52" s="67"/>
      <c r="X52" s="68"/>
      <c r="Y52" s="65"/>
      <c r="Z52" s="65"/>
      <c r="AA52" s="65"/>
      <c r="AB52" s="65"/>
      <c r="AC52" s="65"/>
      <c r="AD52" s="65"/>
      <c r="AE52" s="66"/>
      <c r="AG52" s="16">
        <f t="shared" si="0"/>
      </c>
      <c r="AH52" s="17" t="e">
        <f t="shared" si="1"/>
        <v>#VALUE!</v>
      </c>
      <c r="AI52" s="18">
        <f t="shared" si="2"/>
      </c>
      <c r="AJ52" s="14" t="str">
        <f>IF(AND(AG52&gt;25000,AG52&lt;26001),"ü","û")</f>
        <v>û</v>
      </c>
      <c r="AK52" s="16" t="e">
        <f t="shared" si="5"/>
        <v>#VALUE!</v>
      </c>
      <c r="AL52" s="19"/>
      <c r="AM52" s="18" t="str">
        <f t="shared" si="3"/>
        <v>Повтор</v>
      </c>
      <c r="AN52" s="3" t="str">
        <f t="shared" si="4"/>
        <v>/</v>
      </c>
      <c r="AW52"/>
    </row>
    <row r="53" spans="2:49" ht="12.75">
      <c r="B53" s="34"/>
      <c r="C53" s="35" t="s">
        <v>50</v>
      </c>
      <c r="D53" s="36"/>
      <c r="E53" s="76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67"/>
      <c r="V53" s="67"/>
      <c r="W53" s="67"/>
      <c r="X53" s="68"/>
      <c r="Y53" s="65"/>
      <c r="Z53" s="65"/>
      <c r="AA53" s="65"/>
      <c r="AB53" s="65"/>
      <c r="AC53" s="65"/>
      <c r="AD53" s="65"/>
      <c r="AE53" s="66"/>
      <c r="AG53" s="16">
        <f t="shared" si="0"/>
      </c>
      <c r="AH53" s="17" t="e">
        <f t="shared" si="1"/>
        <v>#VALUE!</v>
      </c>
      <c r="AI53" s="18">
        <f t="shared" si="2"/>
      </c>
      <c r="AJ53" s="14" t="str">
        <f>IF(AND(AG53&gt;26000,AG53&lt;27001),"ü","û")</f>
        <v>û</v>
      </c>
      <c r="AK53" s="16" t="e">
        <f t="shared" si="5"/>
        <v>#VALUE!</v>
      </c>
      <c r="AL53" s="19"/>
      <c r="AM53" s="18" t="str">
        <f t="shared" si="3"/>
        <v>Повтор</v>
      </c>
      <c r="AN53" s="3" t="str">
        <f t="shared" si="4"/>
        <v>/</v>
      </c>
      <c r="AW53"/>
    </row>
    <row r="54" spans="2:49" ht="12.75">
      <c r="B54" s="34"/>
      <c r="C54" s="35" t="s">
        <v>51</v>
      </c>
      <c r="D54" s="36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30"/>
      <c r="V54" s="30"/>
      <c r="W54" s="30"/>
      <c r="X54" s="31"/>
      <c r="Y54" s="32"/>
      <c r="Z54" s="32"/>
      <c r="AA54" s="32"/>
      <c r="AB54" s="32"/>
      <c r="AC54" s="32"/>
      <c r="AD54" s="32"/>
      <c r="AE54" s="33"/>
      <c r="AG54" s="16">
        <f t="shared" si="0"/>
      </c>
      <c r="AH54" s="17" t="e">
        <f t="shared" si="1"/>
        <v>#VALUE!</v>
      </c>
      <c r="AI54" s="18">
        <f t="shared" si="2"/>
      </c>
      <c r="AJ54" s="14" t="str">
        <f>IF(AND(AG54&gt;27000,AG54&lt;28001),"ü","û")</f>
        <v>û</v>
      </c>
      <c r="AK54" s="16" t="e">
        <f t="shared" si="5"/>
        <v>#VALUE!</v>
      </c>
      <c r="AL54" s="19"/>
      <c r="AM54" s="18" t="str">
        <f t="shared" si="3"/>
        <v>Повтор</v>
      </c>
      <c r="AN54" s="3" t="str">
        <f t="shared" si="4"/>
        <v>/</v>
      </c>
      <c r="AW54"/>
    </row>
    <row r="55" spans="2:49" ht="12.75">
      <c r="B55" s="24"/>
      <c r="C55" s="35" t="s">
        <v>61</v>
      </c>
      <c r="D55" s="36"/>
      <c r="E55" s="28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30"/>
      <c r="V55" s="30"/>
      <c r="W55" s="30"/>
      <c r="X55" s="31"/>
      <c r="Y55" s="32"/>
      <c r="Z55" s="32"/>
      <c r="AA55" s="32"/>
      <c r="AB55" s="32"/>
      <c r="AC55" s="32"/>
      <c r="AD55" s="32"/>
      <c r="AE55" s="33"/>
      <c r="AG55" s="16">
        <f t="shared" si="0"/>
      </c>
      <c r="AH55" s="17" t="e">
        <f t="shared" si="1"/>
        <v>#VALUE!</v>
      </c>
      <c r="AI55" s="18">
        <f t="shared" si="2"/>
      </c>
      <c r="AJ55" s="14" t="str">
        <f>IF(AND(AG55&gt;28000,AG55&lt;29001),"ü","û")</f>
        <v>û</v>
      </c>
      <c r="AK55" s="16" t="e">
        <f t="shared" si="5"/>
        <v>#VALUE!</v>
      </c>
      <c r="AL55" s="19"/>
      <c r="AM55" s="18" t="str">
        <f t="shared" si="3"/>
        <v>Повтор</v>
      </c>
      <c r="AN55" s="3" t="str">
        <f t="shared" si="4"/>
        <v>/</v>
      </c>
      <c r="AW55"/>
    </row>
    <row r="56" spans="2:49" ht="12.75">
      <c r="B56" s="24"/>
      <c r="C56" s="35" t="s">
        <v>62</v>
      </c>
      <c r="D56" s="36"/>
      <c r="E56" s="28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30"/>
      <c r="V56" s="30"/>
      <c r="W56" s="30"/>
      <c r="X56" s="31"/>
      <c r="Y56" s="32"/>
      <c r="Z56" s="32"/>
      <c r="AA56" s="32"/>
      <c r="AB56" s="32"/>
      <c r="AC56" s="32"/>
      <c r="AD56" s="32"/>
      <c r="AE56" s="33"/>
      <c r="AG56" s="16">
        <f t="shared" si="0"/>
      </c>
      <c r="AH56" s="17" t="e">
        <f t="shared" si="1"/>
        <v>#VALUE!</v>
      </c>
      <c r="AI56" s="18">
        <f t="shared" si="2"/>
      </c>
      <c r="AJ56" s="14" t="str">
        <f>IF(AND(AG56&gt;29000,AG56&lt;30001),"ü","û")</f>
        <v>û</v>
      </c>
      <c r="AK56" s="16" t="e">
        <f t="shared" si="5"/>
        <v>#VALUE!</v>
      </c>
      <c r="AL56" s="19"/>
      <c r="AM56" s="18" t="str">
        <f t="shared" si="3"/>
        <v>Повтор</v>
      </c>
      <c r="AN56" s="3" t="str">
        <f t="shared" si="4"/>
        <v>/</v>
      </c>
      <c r="AW56"/>
    </row>
    <row r="57" spans="2:49" ht="12.75">
      <c r="B57" s="24"/>
      <c r="C57" s="35" t="s">
        <v>64</v>
      </c>
      <c r="D57" s="36"/>
      <c r="E57" s="28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30"/>
      <c r="V57" s="30"/>
      <c r="W57" s="30"/>
      <c r="X57" s="31"/>
      <c r="Y57" s="32"/>
      <c r="Z57" s="32"/>
      <c r="AA57" s="32"/>
      <c r="AB57" s="32"/>
      <c r="AC57" s="32"/>
      <c r="AD57" s="32"/>
      <c r="AE57" s="33"/>
      <c r="AG57" s="16">
        <f t="shared" si="0"/>
      </c>
      <c r="AH57" s="17" t="e">
        <f t="shared" si="1"/>
        <v>#VALUE!</v>
      </c>
      <c r="AI57" s="18">
        <f>IF(Y57="","",IF(MID(Y57,FIND("/",Y57,1)-2,2)="EV","Недопустимый",IF(MID(Y57,FIND("/",Y57,1)-2,2)="CT","Недопустимый",IF(ISERR(FIND(MID(Y57,FIND("/",Y57,1)-2,2),"TRMSVIMVLTLV")),"Недопустимый",""))))</f>
      </c>
      <c r="AJ57" s="14" t="str">
        <f>IF(AND(AG57&gt;30000,AG57&lt;31001),"ü","û")</f>
        <v>û</v>
      </c>
      <c r="AK57" s="16" t="e">
        <f t="shared" si="5"/>
        <v>#VALUE!</v>
      </c>
      <c r="AL57" s="19"/>
      <c r="AM57" s="18" t="str">
        <f t="shared" si="3"/>
        <v>Повтор</v>
      </c>
      <c r="AN57" s="3" t="str">
        <f t="shared" si="4"/>
        <v>/</v>
      </c>
      <c r="AW57"/>
    </row>
    <row r="58" spans="2:49" ht="13.5" thickBot="1">
      <c r="B58" s="24"/>
      <c r="C58" s="35" t="s">
        <v>65</v>
      </c>
      <c r="D58" s="36"/>
      <c r="E58" s="28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30"/>
      <c r="V58" s="30"/>
      <c r="W58" s="30"/>
      <c r="X58" s="31"/>
      <c r="Y58" s="32"/>
      <c r="Z58" s="32"/>
      <c r="AA58" s="32"/>
      <c r="AB58" s="32"/>
      <c r="AC58" s="32"/>
      <c r="AD58" s="32"/>
      <c r="AE58" s="33"/>
      <c r="AG58" s="16">
        <f t="shared" si="0"/>
      </c>
      <c r="AH58" s="17" t="e">
        <f t="shared" si="1"/>
        <v>#VALUE!</v>
      </c>
      <c r="AI58" s="18">
        <f>IF(Y58="","",IF(MID(Y58,FIND("/",Y58,1)-2,2)="EV","Недопустимый",IF(MID(Y58,FIND("/",Y58,1)-2,2)="CT","Недопустимый",IF(ISERR(FIND(MID(Y58,FIND("/",Y58,1)-2,2),"TRMSVIMVLTLV")),"Недопустимый",""))))</f>
      </c>
      <c r="AJ58" s="14" t="str">
        <f>IF(AND(AG58&gt;31000,AG58&lt;32001),"ü","û")</f>
        <v>û</v>
      </c>
      <c r="AK58" s="16" t="e">
        <f t="shared" si="5"/>
        <v>#VALUE!</v>
      </c>
      <c r="AL58" s="19"/>
      <c r="AM58" s="18" t="str">
        <f t="shared" si="3"/>
        <v>Повтор</v>
      </c>
      <c r="AN58" s="3" t="str">
        <f t="shared" si="4"/>
        <v>/</v>
      </c>
      <c r="AW58"/>
    </row>
    <row r="59" spans="2:49" ht="13.5" customHeight="1">
      <c r="B59" s="73">
        <v>13</v>
      </c>
      <c r="C59" s="41" t="s">
        <v>52</v>
      </c>
      <c r="D59" s="42"/>
      <c r="E59" s="107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18"/>
      <c r="V59" s="119"/>
      <c r="W59" s="119"/>
      <c r="X59" s="120"/>
      <c r="Y59" s="63"/>
      <c r="Z59" s="63"/>
      <c r="AA59" s="63"/>
      <c r="AB59" s="63"/>
      <c r="AC59" s="63"/>
      <c r="AD59" s="63"/>
      <c r="AE59" s="64"/>
      <c r="AG59" s="16">
        <f t="shared" si="0"/>
      </c>
      <c r="AH59" s="17" t="e">
        <f t="shared" si="1"/>
        <v>#VALUE!</v>
      </c>
      <c r="AI59" s="18">
        <f t="shared" si="2"/>
      </c>
      <c r="AJ59" s="4"/>
      <c r="AK59" s="4"/>
      <c r="AL59" s="20" t="str">
        <f>IF(CONCATENATE(DAY(U59),MONTH(U59))=CONCATENATE(DAY(L6),MONTH(L6)),"ü","û")</f>
        <v>ü</v>
      </c>
      <c r="AM59" s="18" t="str">
        <f t="shared" si="3"/>
        <v>Повтор</v>
      </c>
      <c r="AN59" s="3" t="str">
        <f t="shared" si="4"/>
        <v>/</v>
      </c>
      <c r="AW59"/>
    </row>
    <row r="60" spans="2:49" ht="12.75">
      <c r="B60" s="74"/>
      <c r="C60" s="43"/>
      <c r="D60" s="44"/>
      <c r="E60" s="76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115"/>
      <c r="V60" s="116"/>
      <c r="W60" s="116"/>
      <c r="X60" s="117"/>
      <c r="Y60" s="65"/>
      <c r="Z60" s="65"/>
      <c r="AA60" s="65"/>
      <c r="AB60" s="65"/>
      <c r="AC60" s="65"/>
      <c r="AD60" s="65"/>
      <c r="AE60" s="66"/>
      <c r="AG60" s="16">
        <f t="shared" si="0"/>
      </c>
      <c r="AH60" s="17" t="e">
        <f t="shared" si="1"/>
        <v>#VALUE!</v>
      </c>
      <c r="AI60" s="18">
        <f t="shared" si="2"/>
      </c>
      <c r="AJ60" s="4"/>
      <c r="AK60" s="4"/>
      <c r="AL60" s="20" t="str">
        <f>IF(CONCATENATE(DAY(U60),MONTH(U60))=CONCATENATE(DAY(L6),MONTH(L6)),"ü","û")</f>
        <v>ü</v>
      </c>
      <c r="AM60" s="18" t="str">
        <f t="shared" si="3"/>
        <v>Повтор</v>
      </c>
      <c r="AN60" s="3" t="str">
        <f t="shared" si="4"/>
        <v>/</v>
      </c>
      <c r="AW60"/>
    </row>
    <row r="61" spans="2:49" ht="12.75">
      <c r="B61" s="74"/>
      <c r="C61" s="43"/>
      <c r="D61" s="44"/>
      <c r="E61" s="76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115"/>
      <c r="V61" s="116"/>
      <c r="W61" s="116"/>
      <c r="X61" s="117"/>
      <c r="Y61" s="65"/>
      <c r="Z61" s="65"/>
      <c r="AA61" s="65"/>
      <c r="AB61" s="65"/>
      <c r="AC61" s="65"/>
      <c r="AD61" s="65"/>
      <c r="AE61" s="66"/>
      <c r="AG61" s="16">
        <f t="shared" si="0"/>
      </c>
      <c r="AH61" s="17" t="e">
        <f t="shared" si="1"/>
        <v>#VALUE!</v>
      </c>
      <c r="AI61" s="18">
        <f t="shared" si="2"/>
      </c>
      <c r="AJ61" s="4"/>
      <c r="AK61" s="4"/>
      <c r="AL61" s="20" t="str">
        <f>IF(CONCATENATE(DAY(U61),MONTH(U61))=CONCATENATE(DAY(L6),MONTH(L6)),"ü","û")</f>
        <v>ü</v>
      </c>
      <c r="AM61" s="18" t="str">
        <f t="shared" si="3"/>
        <v>Повтор</v>
      </c>
      <c r="AN61" s="3" t="str">
        <f t="shared" si="4"/>
        <v>/</v>
      </c>
      <c r="AW61"/>
    </row>
    <row r="62" spans="2:49" ht="12.75">
      <c r="B62" s="74"/>
      <c r="C62" s="43"/>
      <c r="D62" s="44"/>
      <c r="E62" s="76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121"/>
      <c r="V62" s="122"/>
      <c r="W62" s="122"/>
      <c r="X62" s="123"/>
      <c r="Y62" s="65"/>
      <c r="Z62" s="65"/>
      <c r="AA62" s="65"/>
      <c r="AB62" s="65"/>
      <c r="AC62" s="65"/>
      <c r="AD62" s="65"/>
      <c r="AE62" s="66"/>
      <c r="AG62" s="16">
        <f t="shared" si="0"/>
      </c>
      <c r="AH62" s="17" t="e">
        <f t="shared" si="1"/>
        <v>#VALUE!</v>
      </c>
      <c r="AI62" s="18">
        <f t="shared" si="2"/>
      </c>
      <c r="AJ62" s="4"/>
      <c r="AK62" s="4"/>
      <c r="AL62" s="20" t="str">
        <f>IF(CONCATENATE(DAY(U62),MONTH(U62))=CONCATENATE(DAY(L6),MONTH(L6)),"ü","û")</f>
        <v>ü</v>
      </c>
      <c r="AM62" s="18" t="str">
        <f t="shared" si="3"/>
        <v>Повтор</v>
      </c>
      <c r="AN62" s="3" t="str">
        <f t="shared" si="4"/>
        <v>/</v>
      </c>
      <c r="AW62"/>
    </row>
    <row r="63" spans="2:49" ht="13.5" thickBot="1">
      <c r="B63" s="75"/>
      <c r="C63" s="45"/>
      <c r="D63" s="46"/>
      <c r="E63" s="113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24"/>
      <c r="V63" s="125"/>
      <c r="W63" s="125"/>
      <c r="X63" s="126"/>
      <c r="Y63" s="59"/>
      <c r="Z63" s="59"/>
      <c r="AA63" s="59"/>
      <c r="AB63" s="59"/>
      <c r="AC63" s="59"/>
      <c r="AD63" s="59"/>
      <c r="AE63" s="60"/>
      <c r="AG63" s="16">
        <f t="shared" si="0"/>
      </c>
      <c r="AH63" s="17" t="e">
        <f t="shared" si="1"/>
        <v>#VALUE!</v>
      </c>
      <c r="AI63" s="18">
        <f t="shared" si="2"/>
      </c>
      <c r="AJ63" s="4"/>
      <c r="AK63" s="4"/>
      <c r="AL63" s="20" t="str">
        <f>IF(CONCATENATE(DAY(U63),MONTH(U63))=CONCATENATE(DAY(L6),MONTH(L6)),"ü","û")</f>
        <v>ü</v>
      </c>
      <c r="AM63" s="18" t="str">
        <f t="shared" si="3"/>
        <v>Повтор</v>
      </c>
      <c r="AN63" s="3" t="str">
        <f t="shared" si="4"/>
        <v>/</v>
      </c>
      <c r="AW63"/>
    </row>
    <row r="64" spans="2:49" ht="12.75">
      <c r="B64" s="72"/>
      <c r="C64" s="72"/>
      <c r="D64" s="72"/>
      <c r="Y64" s="61"/>
      <c r="Z64" s="61"/>
      <c r="AA64" s="61"/>
      <c r="AB64" s="61"/>
      <c r="AC64" s="61"/>
      <c r="AD64" s="61"/>
      <c r="AE64" s="61"/>
      <c r="AK64" s="15"/>
      <c r="AW64"/>
    </row>
    <row r="65" spans="2:49" ht="12.75">
      <c r="B65" s="72"/>
      <c r="C65" s="72"/>
      <c r="D65" s="72"/>
      <c r="AK65" s="15"/>
      <c r="AW65"/>
    </row>
    <row r="66" spans="2:49" ht="12.75">
      <c r="B66" s="72"/>
      <c r="C66" s="72"/>
      <c r="D66" s="72"/>
      <c r="AT66" s="10"/>
      <c r="AW66"/>
    </row>
    <row r="67" spans="2:49" ht="12.75">
      <c r="B67" s="72"/>
      <c r="C67" s="72"/>
      <c r="D67" s="72"/>
      <c r="AT67" s="10"/>
      <c r="AW67"/>
    </row>
    <row r="68" spans="2:49" ht="13.5" customHeight="1">
      <c r="B68" s="72"/>
      <c r="C68" s="72"/>
      <c r="D68" s="72"/>
      <c r="AT68" s="10"/>
      <c r="AW68"/>
    </row>
    <row r="69" spans="2:49" ht="12.75">
      <c r="B69" s="72"/>
      <c r="C69" s="72"/>
      <c r="D69" s="72"/>
      <c r="AT69" s="10"/>
      <c r="AW69"/>
    </row>
    <row r="70" spans="2:49" ht="12.75">
      <c r="B70" s="72"/>
      <c r="C70" s="72"/>
      <c r="D70" s="72"/>
      <c r="AT70" s="10"/>
      <c r="AW70"/>
    </row>
    <row r="71" spans="2:49" ht="12.75">
      <c r="B71" s="72"/>
      <c r="C71" s="72"/>
      <c r="D71" s="72"/>
      <c r="AT71" s="10"/>
      <c r="AW71"/>
    </row>
    <row r="72" spans="2:49" ht="12.75">
      <c r="B72" s="72"/>
      <c r="C72" s="72"/>
      <c r="D72" s="72"/>
      <c r="AT72" s="10"/>
      <c r="AW72"/>
    </row>
    <row r="73" spans="2:49" ht="13.5" customHeight="1">
      <c r="B73" s="72"/>
      <c r="C73" s="72"/>
      <c r="D73" s="72"/>
      <c r="AT73" s="10"/>
      <c r="AW73"/>
    </row>
    <row r="74" spans="2:49" ht="12.75">
      <c r="B74" s="72"/>
      <c r="C74" s="72"/>
      <c r="D74" s="72"/>
      <c r="AT74" s="10"/>
      <c r="AW74"/>
    </row>
    <row r="75" spans="2:49" ht="12.75">
      <c r="B75" s="72"/>
      <c r="C75" s="72"/>
      <c r="D75" s="72"/>
      <c r="AT75" s="10"/>
      <c r="AW75"/>
    </row>
    <row r="76" spans="2:49" ht="12.75">
      <c r="B76" s="72"/>
      <c r="C76" s="72"/>
      <c r="D76" s="72"/>
      <c r="AT76" s="10"/>
      <c r="AW76"/>
    </row>
    <row r="77" spans="2:49" ht="12.75">
      <c r="B77" s="72"/>
      <c r="C77" s="72"/>
      <c r="D77" s="72"/>
      <c r="AT77" s="10"/>
      <c r="AW77"/>
    </row>
    <row r="78" spans="2:49" ht="13.5" customHeight="1">
      <c r="B78" s="72"/>
      <c r="C78" s="72"/>
      <c r="D78" s="72"/>
      <c r="AT78" s="10"/>
      <c r="AW78"/>
    </row>
    <row r="79" spans="2:49" ht="12.75">
      <c r="B79" s="72"/>
      <c r="C79" s="72"/>
      <c r="D79" s="72"/>
      <c r="AT79" s="10"/>
      <c r="AW79"/>
    </row>
    <row r="80" spans="2:49" ht="12.75">
      <c r="B80" s="72"/>
      <c r="C80" s="72"/>
      <c r="D80" s="72"/>
      <c r="AT80" s="10"/>
      <c r="AW80"/>
    </row>
    <row r="81" spans="46:49" ht="12.75">
      <c r="AT81" s="10"/>
      <c r="AW81"/>
    </row>
    <row r="82" spans="46:49" ht="12.75">
      <c r="AT82" s="10"/>
      <c r="AW82"/>
    </row>
    <row r="83" spans="46:49" ht="13.5" customHeight="1">
      <c r="AT83" s="10"/>
      <c r="AW83"/>
    </row>
    <row r="84" spans="46:49" ht="12.75">
      <c r="AT84" s="10"/>
      <c r="AW84"/>
    </row>
    <row r="85" spans="46:49" ht="12.75">
      <c r="AT85" s="10"/>
      <c r="AW85"/>
    </row>
    <row r="86" spans="46:49" ht="12.75">
      <c r="AT86" s="10"/>
      <c r="AW86"/>
    </row>
    <row r="87" spans="46:49" ht="12.75">
      <c r="AT87" s="10"/>
      <c r="AW87"/>
    </row>
    <row r="88" spans="46:49" ht="13.5" customHeight="1">
      <c r="AT88" s="10"/>
      <c r="AW88"/>
    </row>
    <row r="89" spans="46:49" ht="12.75">
      <c r="AT89" s="10"/>
      <c r="AW89"/>
    </row>
    <row r="90" spans="46:49" ht="12.75">
      <c r="AT90" s="10"/>
      <c r="AW90"/>
    </row>
    <row r="91" spans="46:49" ht="12.75">
      <c r="AT91" s="10"/>
      <c r="AW91"/>
    </row>
    <row r="92" spans="46:49" ht="12.75">
      <c r="AT92" s="10"/>
      <c r="AW92"/>
    </row>
    <row r="93" spans="46:49" ht="12.75">
      <c r="AT93" s="10"/>
      <c r="AW93"/>
    </row>
    <row r="94" spans="46:49" ht="12.75">
      <c r="AT94" s="10"/>
      <c r="AW94"/>
    </row>
    <row r="95" spans="46:49" ht="12.75">
      <c r="AT95" s="10"/>
      <c r="AW95"/>
    </row>
    <row r="96" spans="46:49" ht="12.75">
      <c r="AT96" s="10"/>
      <c r="AW96"/>
    </row>
    <row r="97" spans="46:49" ht="12.75">
      <c r="AT97" s="10"/>
      <c r="AW97"/>
    </row>
    <row r="98" spans="46:49" ht="12.75">
      <c r="AT98" s="10"/>
      <c r="AW98"/>
    </row>
    <row r="99" spans="46:49" ht="12.75">
      <c r="AT99" s="10"/>
      <c r="AW99"/>
    </row>
    <row r="100" spans="46:49" ht="12.75">
      <c r="AT100" s="10"/>
      <c r="AW100"/>
    </row>
    <row r="101" spans="46:49" ht="12.75">
      <c r="AT101" s="10"/>
      <c r="AW101"/>
    </row>
    <row r="102" spans="46:49" ht="12.75">
      <c r="AT102" s="10"/>
      <c r="AW102"/>
    </row>
    <row r="103" spans="46:49" ht="12.75">
      <c r="AT103" s="10"/>
      <c r="AW103"/>
    </row>
    <row r="104" spans="46:49" ht="12.75">
      <c r="AT104" s="10"/>
      <c r="AW104"/>
    </row>
    <row r="105" spans="46:49" ht="12.75">
      <c r="AT105" s="10"/>
      <c r="AW105"/>
    </row>
    <row r="106" spans="46:49" ht="12.75">
      <c r="AT106" s="10"/>
      <c r="AW106"/>
    </row>
    <row r="107" spans="46:49" ht="12.75">
      <c r="AT107" s="10"/>
      <c r="AW107"/>
    </row>
    <row r="108" spans="46:49" ht="12.75">
      <c r="AT108" s="10"/>
      <c r="AW108"/>
    </row>
    <row r="109" spans="46:49" ht="12.75">
      <c r="AT109" s="10"/>
      <c r="AW109"/>
    </row>
    <row r="110" spans="46:49" ht="12.75">
      <c r="AT110" s="10"/>
      <c r="AW110"/>
    </row>
    <row r="111" spans="46:49" ht="12.75">
      <c r="AT111" s="10"/>
      <c r="AW111"/>
    </row>
    <row r="112" spans="46:49" ht="12.75">
      <c r="AT112" s="10"/>
      <c r="AW112"/>
    </row>
    <row r="113" spans="46:49" ht="12.75">
      <c r="AT113" s="10"/>
      <c r="AW113"/>
    </row>
    <row r="114" spans="46:49" ht="12.75">
      <c r="AT114" s="10"/>
      <c r="AW114"/>
    </row>
    <row r="115" spans="46:49" ht="12.75">
      <c r="AT115" s="10"/>
      <c r="AW115"/>
    </row>
    <row r="116" spans="46:49" ht="12.75">
      <c r="AT116" s="10"/>
      <c r="AW116"/>
    </row>
    <row r="117" spans="46:49" ht="12.75">
      <c r="AT117" s="10"/>
      <c r="AW117"/>
    </row>
    <row r="118" spans="46:49" ht="12.75">
      <c r="AT118" s="10"/>
      <c r="AW118"/>
    </row>
    <row r="119" spans="46:49" ht="12.75">
      <c r="AT119" s="10"/>
      <c r="AW119"/>
    </row>
    <row r="120" spans="46:49" ht="12.75">
      <c r="AT120" s="10"/>
      <c r="AW120"/>
    </row>
    <row r="121" spans="46:49" ht="12.75">
      <c r="AT121" s="10"/>
      <c r="AW121"/>
    </row>
    <row r="122" spans="46:49" ht="12.75">
      <c r="AT122" s="10"/>
      <c r="AW122"/>
    </row>
    <row r="123" spans="46:49" ht="12.75">
      <c r="AT123" s="10"/>
      <c r="AW123"/>
    </row>
    <row r="124" spans="46:49" ht="12.75">
      <c r="AT124" s="10"/>
      <c r="AW124"/>
    </row>
    <row r="125" spans="46:49" ht="12.75">
      <c r="AT125" s="10"/>
      <c r="AW125"/>
    </row>
    <row r="126" spans="46:49" ht="12.75">
      <c r="AT126" s="10"/>
      <c r="AW126"/>
    </row>
    <row r="127" spans="46:49" ht="12.75">
      <c r="AT127" s="10"/>
      <c r="AW127"/>
    </row>
    <row r="128" spans="46:49" ht="12.75">
      <c r="AT128" s="10"/>
      <c r="AW128"/>
    </row>
    <row r="129" spans="46:49" ht="12.75">
      <c r="AT129" s="10"/>
      <c r="AW129"/>
    </row>
    <row r="130" spans="46:49" ht="12.75">
      <c r="AT130" s="10"/>
      <c r="AW130"/>
    </row>
    <row r="131" spans="46:49" ht="12.75">
      <c r="AT131" s="10"/>
      <c r="AW131"/>
    </row>
    <row r="132" spans="46:49" ht="12.75">
      <c r="AT132" s="10"/>
      <c r="AW132"/>
    </row>
    <row r="133" spans="46:49" ht="12.75">
      <c r="AT133" s="10"/>
      <c r="AW133"/>
    </row>
    <row r="134" spans="46:49" ht="12.75">
      <c r="AT134" s="10"/>
      <c r="AW134"/>
    </row>
    <row r="135" spans="46:49" ht="12.75">
      <c r="AT135" s="10"/>
      <c r="AW135"/>
    </row>
    <row r="136" spans="46:49" ht="12.75">
      <c r="AT136" s="10"/>
      <c r="AW136"/>
    </row>
    <row r="137" spans="46:49" ht="12.75">
      <c r="AT137" s="10"/>
      <c r="AW137"/>
    </row>
    <row r="138" spans="46:49" ht="12.75">
      <c r="AT138" s="10"/>
      <c r="AW138"/>
    </row>
    <row r="139" spans="46:49" ht="12.75">
      <c r="AT139" s="10"/>
      <c r="AW139"/>
    </row>
    <row r="140" spans="46:49" ht="12.75">
      <c r="AT140" s="10"/>
      <c r="AW140"/>
    </row>
    <row r="141" spans="46:49" ht="12.75">
      <c r="AT141" s="10"/>
      <c r="AW141"/>
    </row>
    <row r="142" spans="46:49" ht="12.75">
      <c r="AT142" s="10"/>
      <c r="AW142"/>
    </row>
    <row r="143" spans="46:49" ht="12.75">
      <c r="AT143" s="10"/>
      <c r="AW143"/>
    </row>
    <row r="144" spans="46:49" ht="12.75">
      <c r="AT144" s="10"/>
      <c r="AW144"/>
    </row>
    <row r="145" spans="46:49" ht="12.75">
      <c r="AT145" s="10"/>
      <c r="AW145"/>
    </row>
    <row r="146" spans="46:49" ht="12.75">
      <c r="AT146" s="10"/>
      <c r="AW146"/>
    </row>
    <row r="147" spans="46:49" ht="12.75">
      <c r="AT147" s="10"/>
      <c r="AW147"/>
    </row>
    <row r="148" spans="46:49" ht="12.75">
      <c r="AT148" s="10"/>
      <c r="AW148"/>
    </row>
    <row r="149" spans="46:49" ht="12.75">
      <c r="AT149" s="10"/>
      <c r="AW149"/>
    </row>
    <row r="150" spans="46:49" ht="12.75">
      <c r="AT150" s="10"/>
      <c r="AW150"/>
    </row>
    <row r="151" spans="46:49" ht="12.75">
      <c r="AT151" s="10"/>
      <c r="AW151"/>
    </row>
    <row r="152" spans="46:49" ht="12.75">
      <c r="AT152" s="10"/>
      <c r="AW152"/>
    </row>
    <row r="153" spans="46:49" ht="12.75">
      <c r="AT153" s="10"/>
      <c r="AW153"/>
    </row>
    <row r="154" spans="46:49" ht="12.75">
      <c r="AT154" s="10"/>
      <c r="AW154"/>
    </row>
    <row r="155" spans="46:49" ht="12.75">
      <c r="AT155" s="10"/>
      <c r="AW155"/>
    </row>
    <row r="156" spans="46:49" ht="12.75">
      <c r="AT156" s="10"/>
      <c r="AW156"/>
    </row>
    <row r="157" spans="46:49" ht="12.75">
      <c r="AT157" s="10"/>
      <c r="AW157"/>
    </row>
    <row r="158" spans="46:49" ht="12.75">
      <c r="AT158" s="10"/>
      <c r="AW158"/>
    </row>
    <row r="159" spans="46:49" ht="12.75">
      <c r="AT159" s="10"/>
      <c r="AW159"/>
    </row>
    <row r="160" spans="46:49" ht="12.75">
      <c r="AT160" s="10"/>
      <c r="AW160"/>
    </row>
    <row r="161" spans="46:49" ht="12.75">
      <c r="AT161" s="10"/>
      <c r="AW161"/>
    </row>
    <row r="162" spans="46:49" ht="12.75">
      <c r="AT162" s="10"/>
      <c r="AW162"/>
    </row>
    <row r="163" spans="46:49" ht="12.75">
      <c r="AT163" s="10"/>
      <c r="AW163"/>
    </row>
    <row r="164" spans="46:49" ht="12.75">
      <c r="AT164" s="10"/>
      <c r="AW164"/>
    </row>
    <row r="165" spans="46:49" ht="12.75">
      <c r="AT165" s="10"/>
      <c r="AW165"/>
    </row>
    <row r="166" spans="46:49" ht="12.75">
      <c r="AT166" s="10"/>
      <c r="AW166"/>
    </row>
    <row r="167" spans="46:49" ht="12.75">
      <c r="AT167" s="10"/>
      <c r="AW167"/>
    </row>
    <row r="168" spans="46:49" ht="12.75">
      <c r="AT168" s="10"/>
      <c r="AW168"/>
    </row>
    <row r="169" spans="46:49" ht="12.75">
      <c r="AT169" s="10"/>
      <c r="AW169"/>
    </row>
    <row r="170" spans="46:49" ht="12.75">
      <c r="AT170" s="10"/>
      <c r="AW170"/>
    </row>
    <row r="171" spans="46:49" ht="12.75">
      <c r="AT171" s="10"/>
      <c r="AW171"/>
    </row>
    <row r="172" spans="46:49" ht="12.75">
      <c r="AT172" s="10"/>
      <c r="AW172"/>
    </row>
    <row r="173" spans="46:49" ht="12.75">
      <c r="AT173" s="10"/>
      <c r="AW173"/>
    </row>
    <row r="174" spans="46:49" ht="12.75">
      <c r="AT174" s="10"/>
      <c r="AW174"/>
    </row>
    <row r="175" spans="46:49" ht="12.75">
      <c r="AT175" s="10"/>
      <c r="AW175"/>
    </row>
    <row r="176" spans="46:49" ht="12.75">
      <c r="AT176" s="10"/>
      <c r="AW176"/>
    </row>
    <row r="177" spans="46:49" ht="12.75">
      <c r="AT177" s="10"/>
      <c r="AW177"/>
    </row>
    <row r="178" spans="46:49" ht="12.75">
      <c r="AT178" s="10"/>
      <c r="AW178"/>
    </row>
    <row r="179" spans="46:49" ht="12.75">
      <c r="AT179" s="10"/>
      <c r="AW179"/>
    </row>
    <row r="180" spans="46:49" ht="12.75">
      <c r="AT180" s="10"/>
      <c r="AW180"/>
    </row>
    <row r="181" spans="46:49" ht="12.75">
      <c r="AT181" s="10"/>
      <c r="AW181"/>
    </row>
    <row r="182" spans="46:49" ht="12.75">
      <c r="AT182" s="10"/>
      <c r="AW182"/>
    </row>
    <row r="183" spans="46:49" ht="12.75">
      <c r="AT183" s="10"/>
      <c r="AW183"/>
    </row>
    <row r="184" spans="46:49" ht="12.75">
      <c r="AT184" s="10"/>
      <c r="AW184"/>
    </row>
    <row r="185" spans="46:49" ht="12.75">
      <c r="AT185" s="10"/>
      <c r="AW185"/>
    </row>
  </sheetData>
  <sheetProtection password="CBC9" sheet="1" objects="1" scenarios="1"/>
  <mergeCells count="249">
    <mergeCell ref="C58:D58"/>
    <mergeCell ref="E58:T58"/>
    <mergeCell ref="U58:X58"/>
    <mergeCell ref="Y58:AE58"/>
    <mergeCell ref="E56:T56"/>
    <mergeCell ref="U56:X56"/>
    <mergeCell ref="Y56:AE56"/>
    <mergeCell ref="E57:T57"/>
    <mergeCell ref="U57:X57"/>
    <mergeCell ref="Y57:AE57"/>
    <mergeCell ref="E62:T62"/>
    <mergeCell ref="E63:T63"/>
    <mergeCell ref="AP12:AP16"/>
    <mergeCell ref="AJ10:AJ11"/>
    <mergeCell ref="AI10:AI11"/>
    <mergeCell ref="AL10:AL11"/>
    <mergeCell ref="AM10:AM11"/>
    <mergeCell ref="AH10:AH11"/>
    <mergeCell ref="U52:X52"/>
    <mergeCell ref="U53:X53"/>
    <mergeCell ref="U54:X54"/>
    <mergeCell ref="AG10:AG11"/>
    <mergeCell ref="U48:X48"/>
    <mergeCell ref="U49:X49"/>
    <mergeCell ref="U50:X50"/>
    <mergeCell ref="U51:X51"/>
    <mergeCell ref="U16:X16"/>
    <mergeCell ref="Y28:AE28"/>
    <mergeCell ref="Y24:AE24"/>
    <mergeCell ref="Y26:AE26"/>
    <mergeCell ref="U62:X62"/>
    <mergeCell ref="U63:X63"/>
    <mergeCell ref="U9:X9"/>
    <mergeCell ref="U18:X18"/>
    <mergeCell ref="U19:X19"/>
    <mergeCell ref="U20:X20"/>
    <mergeCell ref="U21:X21"/>
    <mergeCell ref="U22:X22"/>
    <mergeCell ref="U23:X23"/>
    <mergeCell ref="U17:X17"/>
    <mergeCell ref="E49:T49"/>
    <mergeCell ref="E50:T50"/>
    <mergeCell ref="E51:T51"/>
    <mergeCell ref="U61:X61"/>
    <mergeCell ref="E59:T59"/>
    <mergeCell ref="E60:T60"/>
    <mergeCell ref="E61:T61"/>
    <mergeCell ref="U59:X59"/>
    <mergeCell ref="U60:X60"/>
    <mergeCell ref="E52:T52"/>
    <mergeCell ref="E48:T48"/>
    <mergeCell ref="E42:T42"/>
    <mergeCell ref="E43:T43"/>
    <mergeCell ref="E44:T44"/>
    <mergeCell ref="E45:T45"/>
    <mergeCell ref="E47:T47"/>
    <mergeCell ref="E22:T22"/>
    <mergeCell ref="E23:T23"/>
    <mergeCell ref="E24:T24"/>
    <mergeCell ref="E35:T35"/>
    <mergeCell ref="E29:T29"/>
    <mergeCell ref="E30:T30"/>
    <mergeCell ref="E31:T31"/>
    <mergeCell ref="E32:T32"/>
    <mergeCell ref="E33:T33"/>
    <mergeCell ref="E34:T34"/>
    <mergeCell ref="E18:T18"/>
    <mergeCell ref="E20:T20"/>
    <mergeCell ref="E19:T19"/>
    <mergeCell ref="E21:T21"/>
    <mergeCell ref="E16:T16"/>
    <mergeCell ref="U12:X12"/>
    <mergeCell ref="U13:X13"/>
    <mergeCell ref="U14:X14"/>
    <mergeCell ref="E12:T12"/>
    <mergeCell ref="E13:T13"/>
    <mergeCell ref="E14:T14"/>
    <mergeCell ref="E15:T15"/>
    <mergeCell ref="U15:X15"/>
    <mergeCell ref="E17:T17"/>
    <mergeCell ref="X2:AE2"/>
    <mergeCell ref="X6:AE6"/>
    <mergeCell ref="L6:W6"/>
    <mergeCell ref="U11:X11"/>
    <mergeCell ref="E11:T11"/>
    <mergeCell ref="B6:K6"/>
    <mergeCell ref="B2:K2"/>
    <mergeCell ref="B3:K3"/>
    <mergeCell ref="B4:K4"/>
    <mergeCell ref="B5:K5"/>
    <mergeCell ref="Y34:AE34"/>
    <mergeCell ref="Y35:AE35"/>
    <mergeCell ref="Y36:AE36"/>
    <mergeCell ref="Y9:AE9"/>
    <mergeCell ref="Y11:AE11"/>
    <mergeCell ref="Y33:AE33"/>
    <mergeCell ref="Y30:AE30"/>
    <mergeCell ref="Y31:AE31"/>
    <mergeCell ref="Y32:AE32"/>
    <mergeCell ref="Y18:AE18"/>
    <mergeCell ref="Y19:AE19"/>
    <mergeCell ref="Y20:AE20"/>
    <mergeCell ref="Y21:AE21"/>
    <mergeCell ref="Y27:AE27"/>
    <mergeCell ref="Y12:AE12"/>
    <mergeCell ref="Y13:AE13"/>
    <mergeCell ref="Y14:AE14"/>
    <mergeCell ref="Y15:AE15"/>
    <mergeCell ref="Y16:AE16"/>
    <mergeCell ref="Y17:AE17"/>
    <mergeCell ref="Y22:AE22"/>
    <mergeCell ref="Y25:AE25"/>
    <mergeCell ref="Y23:AE23"/>
    <mergeCell ref="U24:X24"/>
    <mergeCell ref="U25:X25"/>
    <mergeCell ref="U26:X26"/>
    <mergeCell ref="U27:X27"/>
    <mergeCell ref="U28:X28"/>
    <mergeCell ref="U29:X29"/>
    <mergeCell ref="U30:X30"/>
    <mergeCell ref="U31:X31"/>
    <mergeCell ref="E53:T53"/>
    <mergeCell ref="E54:T54"/>
    <mergeCell ref="U32:X32"/>
    <mergeCell ref="U33:X33"/>
    <mergeCell ref="U34:X34"/>
    <mergeCell ref="U35:X35"/>
    <mergeCell ref="U36:X36"/>
    <mergeCell ref="U37:X37"/>
    <mergeCell ref="U38:X38"/>
    <mergeCell ref="E46:T46"/>
    <mergeCell ref="E40:T40"/>
    <mergeCell ref="E41:T41"/>
    <mergeCell ref="E25:T25"/>
    <mergeCell ref="E26:T26"/>
    <mergeCell ref="E27:T27"/>
    <mergeCell ref="E28:T28"/>
    <mergeCell ref="E36:T36"/>
    <mergeCell ref="E37:T37"/>
    <mergeCell ref="E38:T38"/>
    <mergeCell ref="E39:T39"/>
    <mergeCell ref="B78:D78"/>
    <mergeCell ref="B66:D66"/>
    <mergeCell ref="B67:D67"/>
    <mergeCell ref="B68:D68"/>
    <mergeCell ref="B69:D69"/>
    <mergeCell ref="B77:D77"/>
    <mergeCell ref="B70:D70"/>
    <mergeCell ref="B71:D71"/>
    <mergeCell ref="B72:D72"/>
    <mergeCell ref="B59:B63"/>
    <mergeCell ref="B64:D64"/>
    <mergeCell ref="U39:X39"/>
    <mergeCell ref="U40:X40"/>
    <mergeCell ref="U41:X41"/>
    <mergeCell ref="U42:X42"/>
    <mergeCell ref="U43:X43"/>
    <mergeCell ref="U44:X44"/>
    <mergeCell ref="U45:X45"/>
    <mergeCell ref="U46:X46"/>
    <mergeCell ref="B19:B23"/>
    <mergeCell ref="C19:D23"/>
    <mergeCell ref="B79:D79"/>
    <mergeCell ref="B80:D80"/>
    <mergeCell ref="B65:D65"/>
    <mergeCell ref="B73:D73"/>
    <mergeCell ref="B74:D74"/>
    <mergeCell ref="B75:D75"/>
    <mergeCell ref="B76:D76"/>
    <mergeCell ref="C25:D25"/>
    <mergeCell ref="Y37:AE37"/>
    <mergeCell ref="Y38:AE38"/>
    <mergeCell ref="Y29:AE29"/>
    <mergeCell ref="U47:X47"/>
    <mergeCell ref="Y39:AE39"/>
    <mergeCell ref="Y40:AE40"/>
    <mergeCell ref="Y41:AE41"/>
    <mergeCell ref="Y42:AE42"/>
    <mergeCell ref="Y43:AE43"/>
    <mergeCell ref="Y44:AE44"/>
    <mergeCell ref="Y45:AE45"/>
    <mergeCell ref="Y46:AE46"/>
    <mergeCell ref="Y54:AE54"/>
    <mergeCell ref="Y47:AE47"/>
    <mergeCell ref="Y48:AE48"/>
    <mergeCell ref="Y49:AE49"/>
    <mergeCell ref="Y50:AE50"/>
    <mergeCell ref="Y63:AE63"/>
    <mergeCell ref="Y64:AE64"/>
    <mergeCell ref="B1:AF1"/>
    <mergeCell ref="Y59:AE59"/>
    <mergeCell ref="Y60:AE60"/>
    <mergeCell ref="Y61:AE61"/>
    <mergeCell ref="Y62:AE62"/>
    <mergeCell ref="Y51:AE51"/>
    <mergeCell ref="Y52:AE52"/>
    <mergeCell ref="Y53:AE53"/>
    <mergeCell ref="E8:AE8"/>
    <mergeCell ref="C12:D12"/>
    <mergeCell ref="C13:D13"/>
    <mergeCell ref="C14:D14"/>
    <mergeCell ref="B11:D11"/>
    <mergeCell ref="B8:D8"/>
    <mergeCell ref="C15:D15"/>
    <mergeCell ref="B16:B17"/>
    <mergeCell ref="C16:D17"/>
    <mergeCell ref="C18:D18"/>
    <mergeCell ref="C26:D26"/>
    <mergeCell ref="C27:D27"/>
    <mergeCell ref="C24:D24"/>
    <mergeCell ref="C28:D28"/>
    <mergeCell ref="C29:D29"/>
    <mergeCell ref="C31:D31"/>
    <mergeCell ref="C32:D32"/>
    <mergeCell ref="C33:D33"/>
    <mergeCell ref="C30:D30"/>
    <mergeCell ref="C34:D34"/>
    <mergeCell ref="C35:D35"/>
    <mergeCell ref="C36:D36"/>
    <mergeCell ref="C37:D37"/>
    <mergeCell ref="C38:D38"/>
    <mergeCell ref="C39:D39"/>
    <mergeCell ref="C40:D40"/>
    <mergeCell ref="C59:D63"/>
    <mergeCell ref="C52:D52"/>
    <mergeCell ref="C53:D53"/>
    <mergeCell ref="C54:D54"/>
    <mergeCell ref="C55:D55"/>
    <mergeCell ref="C57:D57"/>
    <mergeCell ref="C56:D56"/>
    <mergeCell ref="C46:D46"/>
    <mergeCell ref="C47:D47"/>
    <mergeCell ref="C48:D48"/>
    <mergeCell ref="C41:D41"/>
    <mergeCell ref="C44:D44"/>
    <mergeCell ref="L2:W2"/>
    <mergeCell ref="L3:AE3"/>
    <mergeCell ref="L4:AE4"/>
    <mergeCell ref="L5:AE5"/>
    <mergeCell ref="E55:T55"/>
    <mergeCell ref="U55:X55"/>
    <mergeCell ref="Y55:AE55"/>
    <mergeCell ref="B28:B54"/>
    <mergeCell ref="C49:D49"/>
    <mergeCell ref="C50:D50"/>
    <mergeCell ref="C51:D51"/>
    <mergeCell ref="C45:D45"/>
    <mergeCell ref="C42:D42"/>
    <mergeCell ref="C43:D43"/>
  </mergeCells>
  <conditionalFormatting sqref="AL12:AL17 AL59:AL63 AJ24:AJ58">
    <cfRule type="cellIs" priority="1" dxfId="0" operator="equal" stopIfTrue="1">
      <formula>"ü"</formula>
    </cfRule>
    <cfRule type="cellIs" priority="2" dxfId="1" operator="equal" stopIfTrue="1">
      <formula>"û"</formula>
    </cfRule>
  </conditionalFormatting>
  <conditionalFormatting sqref="AM12:AM63">
    <cfRule type="cellIs" priority="3" dxfId="1" operator="equal" stopIfTrue="1">
      <formula>"Повтор"</formula>
    </cfRule>
  </conditionalFormatting>
  <conditionalFormatting sqref="AJ12">
    <cfRule type="cellIs" priority="4" dxfId="0" operator="greaterThanOrEqual" stopIfTrue="1">
      <formula>5</formula>
    </cfRule>
    <cfRule type="cellIs" priority="5" dxfId="1" operator="lessThan" stopIfTrue="1">
      <formula>5</formula>
    </cfRule>
  </conditionalFormatting>
  <conditionalFormatting sqref="AI12:AI63">
    <cfRule type="cellIs" priority="6" dxfId="1" operator="equal" stopIfTrue="1">
      <formula>"Недопустимый"</formula>
    </cfRule>
  </conditionalFormatting>
  <conditionalFormatting sqref="B7">
    <cfRule type="cellIs" priority="7" dxfId="2" operator="equal" stopIfTrue="1">
      <formula>1</formula>
    </cfRule>
  </conditionalFormatting>
  <conditionalFormatting sqref="D7:H7">
    <cfRule type="cellIs" priority="8" dxfId="2" operator="equal" stopIfTrue="1">
      <formula>2</formula>
    </cfRule>
  </conditionalFormatting>
  <conditionalFormatting sqref="X2 X6">
    <cfRule type="cellIs" priority="9" dxfId="1" operator="equal" stopIfTrue="1">
      <formula>#REF!</formula>
    </cfRule>
  </conditionalFormatting>
  <conditionalFormatting sqref="L2:L6">
    <cfRule type="cellIs" priority="10" dxfId="1" operator="equal" stopIfTrue="1">
      <formula>#REF!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1"/>
  <rowBreaks count="1" manualBreakCount="1">
    <brk id="63" min="1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2010-08-11T08:58:26Z</cp:lastPrinted>
  <dcterms:created xsi:type="dcterms:W3CDTF">2010-08-11T08:41:14Z</dcterms:created>
  <dcterms:modified xsi:type="dcterms:W3CDTF">2024-03-29T06:12:27Z</dcterms:modified>
  <cp:category/>
  <cp:version/>
  <cp:contentType/>
  <cp:contentStatus/>
</cp:coreProperties>
</file>